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ocuments\Verein\KSK team\Rennen\Wappen 2021\"/>
    </mc:Choice>
  </mc:AlternateContent>
  <xr:revisionPtr revIDLastSave="0" documentId="13_ncr:1_{F05A703D-8C53-47F4-9DF3-4D04E206007B}" xr6:coauthVersionLast="36" xr6:coauthVersionMax="36" xr10:uidLastSave="{00000000-0000-0000-0000-000000000000}"/>
  <bookViews>
    <workbookView xWindow="0" yWindow="0" windowWidth="19613" windowHeight="9728" xr2:uid="{B6859925-E41E-47A0-9210-F0F3D017646B}"/>
  </bookViews>
  <sheets>
    <sheet name="Meldungen gesamt" sheetId="1" r:id="rId1"/>
    <sheet name="Startgelder" sheetId="3" r:id="rId2"/>
    <sheet name="Matrix KLasse" sheetId="4" r:id="rId3"/>
  </sheets>
  <definedNames>
    <definedName name="_xlnm._FilterDatabase" localSheetId="0" hidden="1">'Meldungen gesamt'!$A$48:$M$48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B79" i="1"/>
  <c r="B78" i="1"/>
  <c r="B77" i="1"/>
  <c r="B76" i="1"/>
  <c r="B75" i="1"/>
  <c r="B74" i="1"/>
  <c r="J45" i="1" l="1"/>
  <c r="L19" i="1" l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5" i="1"/>
  <c r="L16" i="1"/>
  <c r="L17" i="1"/>
  <c r="L18" i="1"/>
  <c r="L14" i="1"/>
  <c r="B50" i="1" l="1"/>
  <c r="B51" i="1"/>
  <c r="B52" i="1"/>
  <c r="B53" i="1"/>
  <c r="B54" i="1"/>
  <c r="B55" i="1"/>
  <c r="B56" i="1"/>
  <c r="B57" i="1"/>
  <c r="B58" i="1"/>
  <c r="B59" i="1"/>
  <c r="B60" i="1"/>
  <c r="B61" i="1"/>
  <c r="B62" i="1"/>
  <c r="B49" i="1" l="1"/>
  <c r="I69" i="1"/>
  <c r="M51" i="1"/>
  <c r="M52" i="1"/>
  <c r="M53" i="1"/>
  <c r="M54" i="1"/>
  <c r="M55" i="1"/>
  <c r="M56" i="1"/>
  <c r="M57" i="1"/>
  <c r="M58" i="1"/>
  <c r="M59" i="1"/>
  <c r="M60" i="1"/>
  <c r="M61" i="1"/>
  <c r="M62" i="1"/>
  <c r="M49" i="1"/>
  <c r="M13" i="1"/>
  <c r="M17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13" i="1"/>
  <c r="C6" i="3"/>
  <c r="C7" i="3"/>
  <c r="C5" i="3"/>
  <c r="M50" i="1" s="1"/>
  <c r="C3" i="3"/>
  <c r="C4" i="3"/>
  <c r="B6" i="3"/>
  <c r="M18" i="1" s="1"/>
  <c r="B7" i="3"/>
  <c r="M15" i="1" s="1"/>
  <c r="B5" i="3"/>
  <c r="B4" i="3"/>
  <c r="M14" i="1" s="1"/>
  <c r="B3" i="3"/>
  <c r="L13" i="1" l="1"/>
  <c r="M16" i="1"/>
  <c r="I68" i="1" s="1"/>
  <c r="I70" i="1" s="1"/>
  <c r="J64" i="1" l="1"/>
</calcChain>
</file>

<file path=xl/sharedStrings.xml><?xml version="1.0" encoding="utf-8"?>
<sst xmlns="http://schemas.openxmlformats.org/spreadsheetml/2006/main" count="129" uniqueCount="71">
  <si>
    <t>Name</t>
  </si>
  <si>
    <t>Vorname</t>
  </si>
  <si>
    <t>Geschlecht</t>
  </si>
  <si>
    <t>Bootsklasse (K1, C1, C2)</t>
  </si>
  <si>
    <t xml:space="preserve">Altersklasse </t>
  </si>
  <si>
    <t>Koebe</t>
  </si>
  <si>
    <t>Martin</t>
  </si>
  <si>
    <t>M</t>
  </si>
  <si>
    <t>K1</t>
  </si>
  <si>
    <t>Jugend</t>
  </si>
  <si>
    <t>A</t>
  </si>
  <si>
    <t>Rennen</t>
  </si>
  <si>
    <t xml:space="preserve">Namen </t>
  </si>
  <si>
    <t xml:space="preserve">Geschlecht </t>
  </si>
  <si>
    <t xml:space="preserve">Startgebühr </t>
  </si>
  <si>
    <t>Sprint</t>
  </si>
  <si>
    <t xml:space="preserve">Geburts-
datum </t>
  </si>
  <si>
    <t xml:space="preserve">Einschreibegebühr (pro Verein) </t>
  </si>
  <si>
    <t>Classic</t>
  </si>
  <si>
    <t>x</t>
  </si>
  <si>
    <t>Nr.</t>
  </si>
  <si>
    <t>Unterkategorie (Schüler + Masters )</t>
  </si>
  <si>
    <t>Masters</t>
  </si>
  <si>
    <t>Schüler</t>
  </si>
  <si>
    <t>Junioren</t>
  </si>
  <si>
    <t>Mannschaften</t>
  </si>
  <si>
    <t>Einzel</t>
  </si>
  <si>
    <t>Damen</t>
  </si>
  <si>
    <t>Herren</t>
  </si>
  <si>
    <t>Altersklasse</t>
  </si>
  <si>
    <t>C2</t>
  </si>
  <si>
    <t>Verein</t>
  </si>
  <si>
    <t>KSK-team Köln e.V.</t>
  </si>
  <si>
    <t>Kurzform</t>
  </si>
  <si>
    <t>B</t>
  </si>
  <si>
    <t>D</t>
  </si>
  <si>
    <t>KSK-team</t>
  </si>
  <si>
    <t>Anzahl:</t>
  </si>
  <si>
    <t>Vornamen</t>
  </si>
  <si>
    <t>Koebe - Meyer - Schmidt</t>
  </si>
  <si>
    <t>Martin - Stefan - Achim</t>
  </si>
  <si>
    <t>Mannschaft(en)</t>
  </si>
  <si>
    <t>Summe Meldungen</t>
  </si>
  <si>
    <t>Einschreibegebühr</t>
  </si>
  <si>
    <t>Eingabefelder (müssen nur 1 x jährlich eingegeben werden)</t>
  </si>
  <si>
    <t>Meldung</t>
  </si>
  <si>
    <t>Bootsklasse 
(K1, C1, C2)</t>
  </si>
  <si>
    <t>Martin Koebe</t>
  </si>
  <si>
    <t>email:</t>
  </si>
  <si>
    <t>info@ksk-team.de</t>
  </si>
  <si>
    <t>MobilNr.</t>
  </si>
  <si>
    <t>0157/88222342</t>
  </si>
  <si>
    <t>m</t>
  </si>
  <si>
    <t>w</t>
  </si>
  <si>
    <t>Masters Herren</t>
  </si>
  <si>
    <t>Masters Damen</t>
  </si>
  <si>
    <t>JuniorInnen</t>
  </si>
  <si>
    <t>männl. Jugend</t>
  </si>
  <si>
    <t>weibl. Jugend</t>
  </si>
  <si>
    <t>SchülerInnen</t>
  </si>
  <si>
    <t>Fehler</t>
  </si>
  <si>
    <t>W</t>
  </si>
  <si>
    <t>C1</t>
  </si>
  <si>
    <t>Nachmeldegebühr *</t>
  </si>
  <si>
    <t>* lt. WKB gültig ab Meldeschluss!</t>
  </si>
  <si>
    <t>Ansprechpartner/in</t>
  </si>
  <si>
    <t>Meldung(en)</t>
  </si>
  <si>
    <t>49. Wappen von Köln</t>
  </si>
  <si>
    <t>Betreuer</t>
  </si>
  <si>
    <t>Mustermann</t>
  </si>
  <si>
    <t>Maxime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</si>
</sst>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44" fontId="0" fillId="0" borderId="1" xfId="1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44" fontId="0" fillId="2" borderId="1" xfId="1" applyFont="1" applyFill="1" applyBorder="1" applyProtection="1"/>
    <xf numFmtId="0" fontId="0" fillId="0" borderId="0" xfId="0" applyProtection="1">
      <protection locked="0"/>
    </xf>
    <xf numFmtId="44" fontId="0" fillId="0" borderId="1" xfId="1" applyFont="1" applyBorder="1" applyProtection="1"/>
    <xf numFmtId="0" fontId="4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4" fontId="0" fillId="2" borderId="1" xfId="1" applyFont="1" applyFill="1" applyBorder="1" applyProtection="1">
      <protection locked="0"/>
    </xf>
    <xf numFmtId="0" fontId="0" fillId="0" borderId="0" xfId="0" applyAlignment="1">
      <alignment horizontal="left"/>
    </xf>
    <xf numFmtId="44" fontId="0" fillId="0" borderId="0" xfId="0" applyNumberFormat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vertical="top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5" fillId="3" borderId="5" xfId="2" applyFill="1" applyBorder="1" applyAlignment="1">
      <alignment horizontal="left"/>
    </xf>
    <xf numFmtId="0" fontId="5" fillId="3" borderId="6" xfId="2" applyFill="1" applyBorder="1" applyAlignment="1">
      <alignment horizontal="left"/>
    </xf>
    <xf numFmtId="0" fontId="5" fillId="3" borderId="7" xfId="2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9" xfId="0" applyBorder="1"/>
    <xf numFmtId="0" fontId="4" fillId="3" borderId="9" xfId="0" applyFont="1" applyFill="1" applyBorder="1" applyProtection="1">
      <protection locked="0"/>
    </xf>
    <xf numFmtId="0" fontId="3" fillId="0" borderId="13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0" fillId="0" borderId="13" xfId="0" applyBorder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sk-team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D1C2F-4CFA-4781-8537-B6D1FD493FC9}">
  <dimension ref="A1:M80"/>
  <sheetViews>
    <sheetView tabSelected="1" topLeftCell="B43" zoomScaleNormal="100" workbookViewId="0">
      <selection activeCell="K13" sqref="K13"/>
    </sheetView>
  </sheetViews>
  <sheetFormatPr baseColWidth="10" defaultRowHeight="14.25" x14ac:dyDescent="0.45"/>
  <cols>
    <col min="1" max="1" width="4" customWidth="1"/>
    <col min="8" max="8" width="14" customWidth="1"/>
    <col min="9" max="9" width="18.6640625" customWidth="1"/>
    <col min="10" max="10" width="9" customWidth="1"/>
    <col min="11" max="11" width="8.53125" customWidth="1"/>
    <col min="12" max="12" width="20.46484375" customWidth="1"/>
  </cols>
  <sheetData>
    <row r="1" spans="1:13" ht="14.65" thickBot="1" x14ac:dyDescent="0.5"/>
    <row r="2" spans="1:13" ht="14.65" thickBot="1" x14ac:dyDescent="0.5">
      <c r="B2" t="s">
        <v>11</v>
      </c>
      <c r="C2" s="36" t="s">
        <v>67</v>
      </c>
      <c r="D2" s="37"/>
      <c r="E2" s="37"/>
      <c r="F2" s="37"/>
      <c r="G2" s="37"/>
      <c r="H2" s="37"/>
      <c r="I2" s="37"/>
      <c r="J2" s="37"/>
      <c r="K2" s="38"/>
    </row>
    <row r="3" spans="1:13" ht="14.65" thickBot="1" x14ac:dyDescent="0.5">
      <c r="C3" s="13"/>
    </row>
    <row r="4" spans="1:13" ht="14.65" thickBot="1" x14ac:dyDescent="0.5">
      <c r="B4" t="s">
        <v>31</v>
      </c>
      <c r="D4" s="42" t="s">
        <v>32</v>
      </c>
      <c r="E4" s="43"/>
      <c r="F4" s="43"/>
      <c r="G4" s="44"/>
    </row>
    <row r="5" spans="1:13" ht="14.65" thickBot="1" x14ac:dyDescent="0.5">
      <c r="B5" t="s">
        <v>33</v>
      </c>
      <c r="D5" s="42" t="s">
        <v>36</v>
      </c>
      <c r="E5" s="43"/>
      <c r="F5" s="43"/>
      <c r="G5" s="44"/>
    </row>
    <row r="6" spans="1:13" ht="14.65" thickBot="1" x14ac:dyDescent="0.5">
      <c r="B6" t="s">
        <v>65</v>
      </c>
      <c r="D6" s="42" t="s">
        <v>47</v>
      </c>
      <c r="E6" s="43"/>
      <c r="F6" s="43"/>
      <c r="G6" s="44"/>
    </row>
    <row r="7" spans="1:13" ht="14.65" thickBot="1" x14ac:dyDescent="0.5">
      <c r="B7" t="s">
        <v>48</v>
      </c>
      <c r="D7" s="39" t="s">
        <v>49</v>
      </c>
      <c r="E7" s="40"/>
      <c r="F7" s="40"/>
      <c r="G7" s="41"/>
    </row>
    <row r="8" spans="1:13" ht="14.65" thickBot="1" x14ac:dyDescent="0.5">
      <c r="B8" t="s">
        <v>50</v>
      </c>
      <c r="D8" s="42" t="s">
        <v>51</v>
      </c>
      <c r="E8" s="43"/>
      <c r="F8" s="43"/>
      <c r="G8" s="44"/>
    </row>
    <row r="10" spans="1:13" ht="14.65" thickBot="1" x14ac:dyDescent="0.5">
      <c r="B10" s="1" t="s">
        <v>26</v>
      </c>
    </row>
    <row r="11" spans="1:13" ht="14.65" thickBot="1" x14ac:dyDescent="0.5">
      <c r="C11" s="45" t="s">
        <v>44</v>
      </c>
      <c r="D11" s="46"/>
      <c r="E11" s="46"/>
      <c r="F11" s="46"/>
      <c r="G11" s="46"/>
      <c r="H11" s="46"/>
      <c r="I11" s="47"/>
      <c r="J11" s="48" t="s">
        <v>45</v>
      </c>
      <c r="K11" s="49"/>
    </row>
    <row r="12" spans="1:13" ht="45" customHeight="1" x14ac:dyDescent="0.45">
      <c r="A12" s="10" t="s">
        <v>20</v>
      </c>
      <c r="B12" s="10" t="s">
        <v>31</v>
      </c>
      <c r="C12" s="24" t="s">
        <v>0</v>
      </c>
      <c r="D12" s="24" t="s">
        <v>1</v>
      </c>
      <c r="E12" s="25" t="s">
        <v>16</v>
      </c>
      <c r="F12" s="24" t="s">
        <v>2</v>
      </c>
      <c r="G12" s="25" t="s">
        <v>3</v>
      </c>
      <c r="H12" s="25" t="s">
        <v>4</v>
      </c>
      <c r="I12" s="25" t="s">
        <v>21</v>
      </c>
      <c r="J12" s="25" t="s">
        <v>18</v>
      </c>
      <c r="K12" s="25" t="s">
        <v>15</v>
      </c>
      <c r="L12" s="29" t="s">
        <v>11</v>
      </c>
      <c r="M12" s="11" t="s">
        <v>14</v>
      </c>
    </row>
    <row r="13" spans="1:13" x14ac:dyDescent="0.45">
      <c r="A13" s="3">
        <v>1</v>
      </c>
      <c r="B13" s="3" t="str">
        <f t="shared" ref="B13:B43" si="0">IF(ISTEXT(C13),$D$5,"")</f>
        <v>KSK-team</v>
      </c>
      <c r="C13" s="22" t="s">
        <v>5</v>
      </c>
      <c r="D13" s="22" t="s">
        <v>6</v>
      </c>
      <c r="E13" s="23">
        <v>24803</v>
      </c>
      <c r="F13" s="18" t="s">
        <v>7</v>
      </c>
      <c r="G13" s="18" t="s">
        <v>30</v>
      </c>
      <c r="H13" s="18" t="s">
        <v>28</v>
      </c>
      <c r="I13" s="18"/>
      <c r="J13" s="28"/>
      <c r="K13" s="28"/>
      <c r="L13" t="str">
        <f>IF(M13&gt;55,CONCATENATE(G13," ",VLOOKUP(H13,'Matrix KLasse'!$A$3:$C$9,MATCH(F13,'Matrix KLasse'!$A$3:$C$3,0),0)," ",I13)," ")</f>
        <v xml:space="preserve">C2 Herren </v>
      </c>
      <c r="M13" s="4" t="str">
        <f>IF(OR(J13="x",K13="x"),COUNTA(J13:K13)*VLOOKUP(H13,Startgelder!$A$1:$C$7,MATCH($B$10,Startgelder!$A$1:$C$1,0),0),"")</f>
        <v/>
      </c>
    </row>
    <row r="14" spans="1:13" x14ac:dyDescent="0.45">
      <c r="A14" s="3">
        <v>2</v>
      </c>
      <c r="B14" s="3" t="str">
        <f t="shared" si="0"/>
        <v/>
      </c>
      <c r="C14" s="18"/>
      <c r="D14" s="18"/>
      <c r="E14" s="23"/>
      <c r="F14" s="18" t="s">
        <v>61</v>
      </c>
      <c r="G14" s="18" t="s">
        <v>8</v>
      </c>
      <c r="H14" s="18" t="s">
        <v>22</v>
      </c>
      <c r="I14" s="18" t="s">
        <v>34</v>
      </c>
      <c r="J14" s="28" t="s">
        <v>19</v>
      </c>
      <c r="K14" s="28"/>
      <c r="L14" t="str">
        <f>CONCATENATE(G14," ",VLOOKUP(H14,'Matrix KLasse'!$A$3:$C$9,MATCH(F14,'Matrix KLasse'!$A$3:$C$3,0),0)," ",I14)</f>
        <v>K1 Masters Damen B</v>
      </c>
      <c r="M14" s="4">
        <f>IF(OR(J14="x",K14="x"),COUNTA(J14:K14)*VLOOKUP(H14,Startgelder!$A$1:$C$7,MATCH($B$10,Startgelder!$A$1:$C$1,0),0),"")</f>
        <v>12</v>
      </c>
    </row>
    <row r="15" spans="1:13" x14ac:dyDescent="0.45">
      <c r="A15" s="3">
        <v>3</v>
      </c>
      <c r="B15" s="3" t="str">
        <f t="shared" si="0"/>
        <v/>
      </c>
      <c r="C15" s="18"/>
      <c r="D15" s="18"/>
      <c r="E15" s="23"/>
      <c r="F15" s="18" t="s">
        <v>61</v>
      </c>
      <c r="G15" s="18" t="s">
        <v>8</v>
      </c>
      <c r="H15" s="18" t="s">
        <v>24</v>
      </c>
      <c r="I15" s="18"/>
      <c r="J15" s="28"/>
      <c r="K15" s="28"/>
      <c r="L15" t="str">
        <f>CONCATENATE(G15," ",VLOOKUP(H15,'Matrix KLasse'!$A$3:$C$9,MATCH(F15,'Matrix KLasse'!$A$3:$C$3,0),0)," ",I15)</f>
        <v xml:space="preserve">K1 JuniorInnen </v>
      </c>
      <c r="M15" s="4" t="str">
        <f>IF(OR(J15="x",K15="x"),COUNTA(J15:K15)*VLOOKUP(H15,Startgelder!$A$1:$C$7,MATCH($B$10,Startgelder!$A$1:$C$1,0),0),"")</f>
        <v/>
      </c>
    </row>
    <row r="16" spans="1:13" x14ac:dyDescent="0.45">
      <c r="A16" s="3">
        <v>4</v>
      </c>
      <c r="B16" s="3" t="str">
        <f t="shared" si="0"/>
        <v/>
      </c>
      <c r="C16" s="18"/>
      <c r="D16" s="18"/>
      <c r="E16" s="23"/>
      <c r="F16" s="18" t="s">
        <v>7</v>
      </c>
      <c r="G16" s="18" t="s">
        <v>8</v>
      </c>
      <c r="H16" s="18" t="s">
        <v>22</v>
      </c>
      <c r="I16" s="18" t="s">
        <v>35</v>
      </c>
      <c r="J16" s="28" t="s">
        <v>19</v>
      </c>
      <c r="K16" s="28"/>
      <c r="L16" t="str">
        <f>CONCATENATE(G16," ",VLOOKUP(H16,'Matrix KLasse'!$A$3:$C$9,MATCH(F16,'Matrix KLasse'!$A$3:$C$3,0),0)," ",I16)</f>
        <v>K1 Masters Herren D</v>
      </c>
      <c r="M16" s="4">
        <f>IF(OR(J16="x",K16="x"),COUNTA(J16:K16)*VLOOKUP(H16,Startgelder!$A$1:$C$7,MATCH($B$10,Startgelder!$A$1:$C$1,0),0),"")</f>
        <v>12</v>
      </c>
    </row>
    <row r="17" spans="1:13" x14ac:dyDescent="0.45">
      <c r="A17" s="3">
        <v>5</v>
      </c>
      <c r="B17" s="3" t="str">
        <f t="shared" si="0"/>
        <v/>
      </c>
      <c r="C17" s="18"/>
      <c r="D17" s="18"/>
      <c r="E17" s="23"/>
      <c r="F17" s="18" t="s">
        <v>61</v>
      </c>
      <c r="G17" s="18" t="s">
        <v>8</v>
      </c>
      <c r="H17" s="18" t="s">
        <v>23</v>
      </c>
      <c r="I17" s="18" t="s">
        <v>10</v>
      </c>
      <c r="J17" s="28" t="s">
        <v>19</v>
      </c>
      <c r="K17" s="28"/>
      <c r="L17" t="str">
        <f>CONCATENATE(G17," ",VLOOKUP(H17,'Matrix KLasse'!$A$3:$C$9,MATCH(F17,'Matrix KLasse'!$A$3:$C$3,0),0)," ",I17)</f>
        <v>K1 SchülerInnen A</v>
      </c>
      <c r="M17" s="4">
        <f>IF(OR(J17="x",K17="x"),COUNTA(J17:K17)*VLOOKUP(H17,Startgelder!$A$1:$C$7,MATCH($B$10,Startgelder!$A$1:$C$1,0),0),"")</f>
        <v>6</v>
      </c>
    </row>
    <row r="18" spans="1:13" x14ac:dyDescent="0.45">
      <c r="A18" s="3">
        <v>6</v>
      </c>
      <c r="B18" s="3" t="str">
        <f t="shared" si="0"/>
        <v/>
      </c>
      <c r="C18" s="18"/>
      <c r="D18" s="18"/>
      <c r="E18" s="23"/>
      <c r="F18" s="18" t="s">
        <v>61</v>
      </c>
      <c r="G18" s="18" t="s">
        <v>8</v>
      </c>
      <c r="H18" s="18" t="s">
        <v>9</v>
      </c>
      <c r="I18" s="18"/>
      <c r="J18" s="28"/>
      <c r="K18" s="28"/>
      <c r="L18" t="str">
        <f>CONCATENATE(G18," ",VLOOKUP(H18,'Matrix KLasse'!$A$3:$C$9,MATCH(F18,'Matrix KLasse'!$A$3:$C$3,0),0)," ",I18)</f>
        <v xml:space="preserve">K1 weibl. Jugend </v>
      </c>
      <c r="M18" s="4" t="str">
        <f>IF(OR(J18="x",K18="x"),COUNTA(J18:K18)*VLOOKUP(H18,Startgelder!$A$1:$C$7,MATCH($B$10,Startgelder!$A$1:$C$1,0),0),"")</f>
        <v/>
      </c>
    </row>
    <row r="19" spans="1:13" x14ac:dyDescent="0.45">
      <c r="A19" s="3">
        <v>7</v>
      </c>
      <c r="B19" s="3" t="str">
        <f t="shared" si="0"/>
        <v/>
      </c>
      <c r="C19" s="22"/>
      <c r="D19" s="18"/>
      <c r="E19" s="18"/>
      <c r="F19" s="18" t="s">
        <v>7</v>
      </c>
      <c r="G19" s="18" t="s">
        <v>62</v>
      </c>
      <c r="H19" s="18" t="s">
        <v>9</v>
      </c>
      <c r="I19" s="18"/>
      <c r="J19" s="28"/>
      <c r="K19" s="28"/>
      <c r="L19" t="str">
        <f>CONCATENATE(G19," ",VLOOKUP(H19,'Matrix KLasse'!$A$3:$C$9,MATCH(F19,'Matrix KLasse'!$A$3:$C$3,0),0)," ",I19)</f>
        <v xml:space="preserve">C1 männl. Jugend </v>
      </c>
      <c r="M19" s="4" t="str">
        <f>IF(OR(J19="x",K19="x"),COUNTA(J19:K19)*VLOOKUP(H19,Startgelder!$A$1:$C$7,MATCH($B$10,Startgelder!$A$1:$C$1,0),0),"")</f>
        <v/>
      </c>
    </row>
    <row r="20" spans="1:13" x14ac:dyDescent="0.45">
      <c r="A20" s="3">
        <v>8</v>
      </c>
      <c r="B20" s="3" t="str">
        <f t="shared" si="0"/>
        <v/>
      </c>
      <c r="C20" s="18"/>
      <c r="D20" s="18"/>
      <c r="E20" s="18"/>
      <c r="F20" s="18"/>
      <c r="G20" s="18"/>
      <c r="H20" s="18" t="s">
        <v>27</v>
      </c>
      <c r="I20" s="18"/>
      <c r="J20" s="28"/>
      <c r="K20" s="28"/>
      <c r="L20" t="e">
        <f>CONCATENATE(G20," ",VLOOKUP(H20,'Matrix KLasse'!$A$3:$C$9,MATCH(F20,'Matrix KLasse'!$A$3:$C$3,0),0)," ",I20)</f>
        <v>#N/A</v>
      </c>
      <c r="M20" s="4" t="str">
        <f>IF(OR(J20="x",K20="x"),COUNTA(J20:K20)*VLOOKUP(H20,Startgelder!$A$1:$C$7,MATCH($B$10,Startgelder!$A$1:$C$1,0),0),"")</f>
        <v/>
      </c>
    </row>
    <row r="21" spans="1:13" x14ac:dyDescent="0.45">
      <c r="A21" s="3">
        <v>9</v>
      </c>
      <c r="B21" s="3" t="str">
        <f t="shared" si="0"/>
        <v/>
      </c>
      <c r="C21" s="22"/>
      <c r="D21" s="18"/>
      <c r="E21" s="18"/>
      <c r="F21" s="18"/>
      <c r="G21" s="18"/>
      <c r="H21" s="18"/>
      <c r="I21" s="18"/>
      <c r="J21" s="28"/>
      <c r="K21" s="28"/>
      <c r="L21" t="e">
        <f>CONCATENATE(G21," ",VLOOKUP(H21,'Matrix KLasse'!$A$3:$C$9,MATCH(F21,'Matrix KLasse'!$A$3:$C$3,0),0)," ",I21)</f>
        <v>#N/A</v>
      </c>
      <c r="M21" s="4" t="str">
        <f>IF(OR(J21="x",K21="x"),COUNTA(J21:K21)*VLOOKUP(H21,Startgelder!$A$1:$C$7,MATCH($B$10,Startgelder!$A$1:$C$1,0),0),"")</f>
        <v/>
      </c>
    </row>
    <row r="22" spans="1:13" x14ac:dyDescent="0.45">
      <c r="A22" s="3">
        <v>10</v>
      </c>
      <c r="B22" s="3" t="str">
        <f t="shared" si="0"/>
        <v/>
      </c>
      <c r="C22" s="18"/>
      <c r="D22" s="18"/>
      <c r="E22" s="18"/>
      <c r="F22" s="18"/>
      <c r="G22" s="18"/>
      <c r="H22" s="18"/>
      <c r="I22" s="18"/>
      <c r="J22" s="28"/>
      <c r="K22" s="28"/>
      <c r="L22" t="e">
        <f>CONCATENATE(G22," ",VLOOKUP(H22,'Matrix KLasse'!$A$3:$C$9,MATCH(F22,'Matrix KLasse'!$A$3:$C$3,0),0)," ",I22)</f>
        <v>#N/A</v>
      </c>
      <c r="M22" s="4" t="str">
        <f>IF(OR(J22="x",K22="x"),COUNTA(J22:K22)*VLOOKUP(H22,Startgelder!$A$1:$C$7,MATCH($B$10,Startgelder!$A$1:$C$1,0),0),"")</f>
        <v/>
      </c>
    </row>
    <row r="23" spans="1:13" x14ac:dyDescent="0.45">
      <c r="A23" s="3">
        <v>11</v>
      </c>
      <c r="B23" s="3" t="str">
        <f t="shared" si="0"/>
        <v/>
      </c>
      <c r="C23" s="18"/>
      <c r="D23" s="18"/>
      <c r="E23" s="18"/>
      <c r="F23" s="18"/>
      <c r="G23" s="18"/>
      <c r="H23" s="18"/>
      <c r="I23" s="18"/>
      <c r="J23" s="28"/>
      <c r="K23" s="28"/>
      <c r="L23" t="e">
        <f>CONCATENATE(G23," ",VLOOKUP(H23,'Matrix KLasse'!$A$3:$C$9,MATCH(F23,'Matrix KLasse'!$A$3:$C$3,0),0)," ",I23)</f>
        <v>#N/A</v>
      </c>
      <c r="M23" s="4" t="str">
        <f>IF(OR(J23="x",K23="x"),COUNTA(J23:K23)*VLOOKUP(H23,Startgelder!$A$1:$C$7,MATCH($B$10,Startgelder!$A$1:$C$1,0),0),"")</f>
        <v/>
      </c>
    </row>
    <row r="24" spans="1:13" x14ac:dyDescent="0.45">
      <c r="A24" s="3">
        <v>12</v>
      </c>
      <c r="B24" s="3" t="str">
        <f t="shared" si="0"/>
        <v/>
      </c>
      <c r="C24" s="18"/>
      <c r="D24" s="18"/>
      <c r="E24" s="18"/>
      <c r="F24" s="18"/>
      <c r="G24" s="18"/>
      <c r="H24" s="18"/>
      <c r="I24" s="18"/>
      <c r="J24" s="28"/>
      <c r="K24" s="28"/>
      <c r="L24" t="e">
        <f>CONCATENATE(G24," ",VLOOKUP(H24,'Matrix KLasse'!$A$3:$C$9,MATCH(F24,'Matrix KLasse'!$A$3:$C$3,0),0)," ",I24)</f>
        <v>#N/A</v>
      </c>
      <c r="M24" s="4" t="str">
        <f>IF(OR(J24="x",K24="x"),COUNTA(J24:K24)*VLOOKUP(H24,Startgelder!$A$1:$C$7,MATCH($B$10,Startgelder!$A$1:$C$1,0),0),"")</f>
        <v/>
      </c>
    </row>
    <row r="25" spans="1:13" x14ac:dyDescent="0.45">
      <c r="A25" s="3">
        <v>13</v>
      </c>
      <c r="B25" s="3" t="str">
        <f t="shared" si="0"/>
        <v/>
      </c>
      <c r="C25" s="18"/>
      <c r="D25" s="18"/>
      <c r="E25" s="18"/>
      <c r="F25" s="18"/>
      <c r="G25" s="18"/>
      <c r="H25" s="18"/>
      <c r="I25" s="18"/>
      <c r="J25" s="28"/>
      <c r="K25" s="28"/>
      <c r="L25" t="e">
        <f>CONCATENATE(G25," ",VLOOKUP(H25,'Matrix KLasse'!$A$3:$C$9,MATCH(F25,'Matrix KLasse'!$A$3:$C$3,0),0)," ",I25)</f>
        <v>#N/A</v>
      </c>
      <c r="M25" s="4" t="str">
        <f>IF(OR(J25="x",K25="x"),COUNTA(J25:K25)*VLOOKUP(H25,Startgelder!$A$1:$C$7,MATCH($B$10,Startgelder!$A$1:$C$1,0),0),"")</f>
        <v/>
      </c>
    </row>
    <row r="26" spans="1:13" x14ac:dyDescent="0.45">
      <c r="A26" s="3">
        <v>14</v>
      </c>
      <c r="B26" s="3" t="str">
        <f t="shared" si="0"/>
        <v/>
      </c>
      <c r="C26" s="18"/>
      <c r="D26" s="18"/>
      <c r="E26" s="18"/>
      <c r="F26" s="18"/>
      <c r="G26" s="18"/>
      <c r="H26" s="18"/>
      <c r="I26" s="18"/>
      <c r="J26" s="28"/>
      <c r="K26" s="28"/>
      <c r="L26" t="e">
        <f>CONCATENATE(G26," ",VLOOKUP(H26,'Matrix KLasse'!$A$3:$C$9,MATCH(F26,'Matrix KLasse'!$A$3:$C$3,0),0)," ",I26)</f>
        <v>#N/A</v>
      </c>
      <c r="M26" s="4" t="str">
        <f>IF(OR(J26="x",K26="x"),COUNTA(J26:K26)*VLOOKUP(H26,Startgelder!$A$1:$C$7,MATCH($B$10,Startgelder!$A$1:$C$1,0),0),"")</f>
        <v/>
      </c>
    </row>
    <row r="27" spans="1:13" x14ac:dyDescent="0.45">
      <c r="A27" s="3">
        <v>15</v>
      </c>
      <c r="B27" s="3" t="str">
        <f t="shared" si="0"/>
        <v/>
      </c>
      <c r="C27" s="18"/>
      <c r="D27" s="18"/>
      <c r="E27" s="18"/>
      <c r="F27" s="18"/>
      <c r="G27" s="18"/>
      <c r="H27" s="18"/>
      <c r="I27" s="18"/>
      <c r="J27" s="28"/>
      <c r="K27" s="28"/>
      <c r="L27" t="e">
        <f>CONCATENATE(G27," ",VLOOKUP(H27,'Matrix KLasse'!$A$3:$C$9,MATCH(F27,'Matrix KLasse'!$A$3:$C$3,0),0)," ",I27)</f>
        <v>#N/A</v>
      </c>
      <c r="M27" s="4" t="str">
        <f>IF(OR(J27="x",K27="x"),COUNTA(J27:K27)*VLOOKUP(H27,Startgelder!$A$1:$C$7,MATCH($B$10,Startgelder!$A$1:$C$1,0),0),"")</f>
        <v/>
      </c>
    </row>
    <row r="28" spans="1:13" x14ac:dyDescent="0.45">
      <c r="A28" s="3">
        <v>16</v>
      </c>
      <c r="B28" s="3" t="str">
        <f t="shared" si="0"/>
        <v/>
      </c>
      <c r="C28" s="18"/>
      <c r="D28" s="18"/>
      <c r="E28" s="18"/>
      <c r="F28" s="18"/>
      <c r="G28" s="18"/>
      <c r="H28" s="18"/>
      <c r="I28" s="18"/>
      <c r="J28" s="28"/>
      <c r="K28" s="28"/>
      <c r="L28" t="e">
        <f>CONCATENATE(G28," ",VLOOKUP(H28,'Matrix KLasse'!$A$3:$C$9,MATCH(F28,'Matrix KLasse'!$A$3:$C$3,0),0)," ",I28)</f>
        <v>#N/A</v>
      </c>
      <c r="M28" s="4" t="str">
        <f>IF(OR(J28="x",K28="x"),COUNTA(J28:K28)*VLOOKUP(H28,Startgelder!$A$1:$C$7,MATCH($B$10,Startgelder!$A$1:$C$1,0),0),"")</f>
        <v/>
      </c>
    </row>
    <row r="29" spans="1:13" x14ac:dyDescent="0.45">
      <c r="A29" s="3">
        <v>17</v>
      </c>
      <c r="B29" s="3" t="str">
        <f t="shared" si="0"/>
        <v/>
      </c>
      <c r="C29" s="18"/>
      <c r="D29" s="18"/>
      <c r="E29" s="18"/>
      <c r="F29" s="18"/>
      <c r="G29" s="18"/>
      <c r="H29" s="18"/>
      <c r="I29" s="18"/>
      <c r="J29" s="28"/>
      <c r="K29" s="28"/>
      <c r="L29" t="e">
        <f>CONCATENATE(G29," ",VLOOKUP(H29,'Matrix KLasse'!$A$3:$C$9,MATCH(F29,'Matrix KLasse'!$A$3:$C$3,0),0)," ",I29)</f>
        <v>#N/A</v>
      </c>
      <c r="M29" s="4" t="str">
        <f>IF(OR(J29="x",K29="x"),COUNTA(J29:K29)*VLOOKUP(H29,Startgelder!$A$1:$C$7,MATCH($B$10,Startgelder!$A$1:$C$1,0),0),"")</f>
        <v/>
      </c>
    </row>
    <row r="30" spans="1:13" x14ac:dyDescent="0.45">
      <c r="A30" s="3">
        <v>18</v>
      </c>
      <c r="B30" s="3" t="str">
        <f t="shared" si="0"/>
        <v/>
      </c>
      <c r="C30" s="18"/>
      <c r="D30" s="18"/>
      <c r="E30" s="18"/>
      <c r="F30" s="18"/>
      <c r="G30" s="18"/>
      <c r="H30" s="18"/>
      <c r="I30" s="18"/>
      <c r="J30" s="28"/>
      <c r="K30" s="28"/>
      <c r="L30" t="e">
        <f>CONCATENATE(G30," ",VLOOKUP(H30,'Matrix KLasse'!$A$3:$C$9,MATCH(F30,'Matrix KLasse'!$A$3:$C$3,0),0)," ",I30)</f>
        <v>#N/A</v>
      </c>
      <c r="M30" s="4" t="str">
        <f>IF(OR(J30="x",K30="x"),COUNTA(J30:K30)*VLOOKUP(H30,Startgelder!$A$1:$C$7,MATCH($B$10,Startgelder!$A$1:$C$1,0),0),"")</f>
        <v/>
      </c>
    </row>
    <row r="31" spans="1:13" x14ac:dyDescent="0.45">
      <c r="A31" s="3">
        <v>19</v>
      </c>
      <c r="B31" s="3" t="str">
        <f t="shared" si="0"/>
        <v/>
      </c>
      <c r="C31" s="18"/>
      <c r="D31" s="18"/>
      <c r="E31" s="18"/>
      <c r="F31" s="18"/>
      <c r="G31" s="18"/>
      <c r="H31" s="18"/>
      <c r="I31" s="18"/>
      <c r="J31" s="28"/>
      <c r="K31" s="28"/>
      <c r="L31" t="e">
        <f>CONCATENATE(G31," ",VLOOKUP(H31,'Matrix KLasse'!$A$3:$C$9,MATCH(F31,'Matrix KLasse'!$A$3:$C$3,0),0)," ",I31)</f>
        <v>#N/A</v>
      </c>
      <c r="M31" s="4" t="str">
        <f>IF(OR(J31="x",K31="x"),COUNTA(J31:K31)*VLOOKUP(H31,Startgelder!$A$1:$C$7,MATCH($B$10,Startgelder!$A$1:$C$1,0),0),"")</f>
        <v/>
      </c>
    </row>
    <row r="32" spans="1:13" x14ac:dyDescent="0.45">
      <c r="A32" s="3">
        <v>20</v>
      </c>
      <c r="B32" s="3" t="str">
        <f t="shared" si="0"/>
        <v/>
      </c>
      <c r="C32" s="18"/>
      <c r="D32" s="18"/>
      <c r="E32" s="18"/>
      <c r="F32" s="18"/>
      <c r="G32" s="18"/>
      <c r="H32" s="18"/>
      <c r="I32" s="18"/>
      <c r="J32" s="28"/>
      <c r="K32" s="28"/>
      <c r="L32" t="e">
        <f>CONCATENATE(G32," ",VLOOKUP(H32,'Matrix KLasse'!$A$3:$C$9,MATCH(F32,'Matrix KLasse'!$A$3:$C$3,0),0)," ",I32)</f>
        <v>#N/A</v>
      </c>
      <c r="M32" s="4" t="str">
        <f>IF(OR(J32="x",K32="x"),COUNTA(J32:K32)*VLOOKUP(H32,Startgelder!$A$1:$C$7,MATCH($B$10,Startgelder!$A$1:$C$1,0),0),"")</f>
        <v/>
      </c>
    </row>
    <row r="33" spans="1:13" x14ac:dyDescent="0.45">
      <c r="A33" s="3">
        <v>21</v>
      </c>
      <c r="B33" s="3" t="str">
        <f t="shared" si="0"/>
        <v/>
      </c>
      <c r="C33" s="18"/>
      <c r="D33" s="18"/>
      <c r="E33" s="18"/>
      <c r="F33" s="18"/>
      <c r="G33" s="18"/>
      <c r="H33" s="18"/>
      <c r="I33" s="18"/>
      <c r="J33" s="28"/>
      <c r="K33" s="28"/>
      <c r="L33" t="e">
        <f>CONCATENATE(G33," ",VLOOKUP(H33,'Matrix KLasse'!$A$3:$C$9,MATCH(F33,'Matrix KLasse'!$A$3:$C$3,0),0)," ",I33)</f>
        <v>#N/A</v>
      </c>
      <c r="M33" s="4" t="str">
        <f>IF(OR(J33="x",K33="x"),COUNTA(J33:K33)*VLOOKUP(H33,Startgelder!$A$1:$C$7,MATCH($B$10,Startgelder!$A$1:$C$1,0),0),"")</f>
        <v/>
      </c>
    </row>
    <row r="34" spans="1:13" x14ac:dyDescent="0.45">
      <c r="A34" s="3">
        <v>22</v>
      </c>
      <c r="B34" s="3" t="str">
        <f t="shared" si="0"/>
        <v/>
      </c>
      <c r="C34" s="18"/>
      <c r="D34" s="18"/>
      <c r="E34" s="18"/>
      <c r="F34" s="18"/>
      <c r="G34" s="18"/>
      <c r="H34" s="18"/>
      <c r="I34" s="18"/>
      <c r="J34" s="28"/>
      <c r="K34" s="28"/>
      <c r="L34" t="e">
        <f>CONCATENATE(G34," ",VLOOKUP(H34,'Matrix KLasse'!$A$3:$C$9,MATCH(F34,'Matrix KLasse'!$A$3:$C$3,0),0)," ",I34)</f>
        <v>#N/A</v>
      </c>
      <c r="M34" s="4" t="str">
        <f>IF(OR(J34="x",K34="x"),COUNTA(J34:K34)*VLOOKUP(H34,Startgelder!$A$1:$C$7,MATCH($B$10,Startgelder!$A$1:$C$1,0),0),"")</f>
        <v/>
      </c>
    </row>
    <row r="35" spans="1:13" x14ac:dyDescent="0.45">
      <c r="A35" s="3">
        <v>23</v>
      </c>
      <c r="B35" s="3" t="str">
        <f t="shared" si="0"/>
        <v/>
      </c>
      <c r="C35" s="18"/>
      <c r="D35" s="18"/>
      <c r="E35" s="18"/>
      <c r="F35" s="18"/>
      <c r="G35" s="18"/>
      <c r="H35" s="18"/>
      <c r="I35" s="18"/>
      <c r="J35" s="28"/>
      <c r="K35" s="28"/>
      <c r="L35" t="e">
        <f>CONCATENATE(G35," ",VLOOKUP(H35,'Matrix KLasse'!$A$3:$C$9,MATCH(F35,'Matrix KLasse'!$A$3:$C$3,0),0)," ",I35)</f>
        <v>#N/A</v>
      </c>
      <c r="M35" s="4" t="str">
        <f>IF(OR(J35="x",K35="x"),COUNTA(J35:K35)*VLOOKUP(H35,Startgelder!$A$1:$C$7,MATCH($B$10,Startgelder!$A$1:$C$1,0),0),"")</f>
        <v/>
      </c>
    </row>
    <row r="36" spans="1:13" x14ac:dyDescent="0.45">
      <c r="A36" s="3">
        <v>24</v>
      </c>
      <c r="B36" s="3" t="str">
        <f t="shared" si="0"/>
        <v/>
      </c>
      <c r="C36" s="18"/>
      <c r="D36" s="18"/>
      <c r="E36" s="18"/>
      <c r="F36" s="18"/>
      <c r="G36" s="18"/>
      <c r="H36" s="18"/>
      <c r="I36" s="18"/>
      <c r="J36" s="28"/>
      <c r="K36" s="28"/>
      <c r="L36" t="e">
        <f>CONCATENATE(G36," ",VLOOKUP(H36,'Matrix KLasse'!$A$3:$C$9,MATCH(F36,'Matrix KLasse'!$A$3:$C$3,0),0)," ",I36)</f>
        <v>#N/A</v>
      </c>
      <c r="M36" s="4" t="str">
        <f>IF(OR(J36="x",K36="x"),COUNTA(J36:K36)*VLOOKUP(H36,Startgelder!$A$1:$C$7,MATCH($B$10,Startgelder!$A$1:$C$1,0),0),"")</f>
        <v/>
      </c>
    </row>
    <row r="37" spans="1:13" x14ac:dyDescent="0.45">
      <c r="A37" s="3">
        <v>25</v>
      </c>
      <c r="B37" s="3" t="str">
        <f t="shared" si="0"/>
        <v/>
      </c>
      <c r="C37" s="18"/>
      <c r="D37" s="18"/>
      <c r="E37" s="18"/>
      <c r="F37" s="18"/>
      <c r="G37" s="18"/>
      <c r="H37" s="18"/>
      <c r="I37" s="18"/>
      <c r="J37" s="28"/>
      <c r="K37" s="28"/>
      <c r="L37" t="e">
        <f>CONCATENATE(G37," ",VLOOKUP(H37,'Matrix KLasse'!$A$3:$C$9,MATCH(F37,'Matrix KLasse'!$A$3:$C$3,0),0)," ",I37)</f>
        <v>#N/A</v>
      </c>
      <c r="M37" s="4" t="str">
        <f>IF(OR(J37="x",K37="x"),COUNTA(J37:K37)*VLOOKUP(H37,Startgelder!$A$1:$C$7,MATCH($B$10,Startgelder!$A$1:$C$1,0),0),"")</f>
        <v/>
      </c>
    </row>
    <row r="38" spans="1:13" x14ac:dyDescent="0.45">
      <c r="A38" s="3">
        <v>26</v>
      </c>
      <c r="B38" s="3" t="str">
        <f t="shared" si="0"/>
        <v/>
      </c>
      <c r="C38" s="18"/>
      <c r="D38" s="18"/>
      <c r="E38" s="18"/>
      <c r="F38" s="18"/>
      <c r="G38" s="18"/>
      <c r="H38" s="18"/>
      <c r="I38" s="18"/>
      <c r="J38" s="28"/>
      <c r="K38" s="28"/>
      <c r="L38" t="e">
        <f>CONCATENATE(G38," ",VLOOKUP(H38,'Matrix KLasse'!$A$3:$C$9,MATCH(F38,'Matrix KLasse'!$A$3:$C$3,0),0)," ",I38)</f>
        <v>#N/A</v>
      </c>
      <c r="M38" s="4" t="str">
        <f>IF(OR(J38="x",K38="x"),COUNTA(J38:K38)*VLOOKUP(H38,Startgelder!$A$1:$C$7,MATCH($B$10,Startgelder!$A$1:$C$1,0),0),"")</f>
        <v/>
      </c>
    </row>
    <row r="39" spans="1:13" x14ac:dyDescent="0.45">
      <c r="A39" s="3">
        <v>27</v>
      </c>
      <c r="B39" s="3" t="str">
        <f t="shared" si="0"/>
        <v/>
      </c>
      <c r="C39" s="18"/>
      <c r="D39" s="18"/>
      <c r="E39" s="18"/>
      <c r="F39" s="18"/>
      <c r="G39" s="18"/>
      <c r="H39" s="18"/>
      <c r="I39" s="18"/>
      <c r="J39" s="28"/>
      <c r="K39" s="28"/>
      <c r="L39" t="e">
        <f>CONCATENATE(G39," ",VLOOKUP(H39,'Matrix KLasse'!$A$3:$C$9,MATCH(F39,'Matrix KLasse'!$A$3:$C$3,0),0)," ",I39)</f>
        <v>#N/A</v>
      </c>
      <c r="M39" s="4" t="str">
        <f>IF(OR(J39="x",K39="x"),COUNTA(J39:K39)*VLOOKUP(H39,Startgelder!$A$1:$C$7,MATCH($B$10,Startgelder!$A$1:$C$1,0),0),"")</f>
        <v/>
      </c>
    </row>
    <row r="40" spans="1:13" x14ac:dyDescent="0.45">
      <c r="A40" s="3">
        <v>28</v>
      </c>
      <c r="B40" s="3" t="str">
        <f t="shared" si="0"/>
        <v/>
      </c>
      <c r="C40" s="18"/>
      <c r="D40" s="18"/>
      <c r="E40" s="18"/>
      <c r="F40" s="18"/>
      <c r="G40" s="18"/>
      <c r="H40" s="18"/>
      <c r="I40" s="18"/>
      <c r="J40" s="28"/>
      <c r="K40" s="28"/>
      <c r="L40" t="e">
        <f>CONCATENATE(G40," ",VLOOKUP(H40,'Matrix KLasse'!$A$3:$C$9,MATCH(F40,'Matrix KLasse'!$A$3:$C$3,0),0)," ",I40)</f>
        <v>#N/A</v>
      </c>
      <c r="M40" s="4" t="str">
        <f>IF(OR(J40="x",K40="x"),COUNTA(J40:K40)*VLOOKUP(H40,Startgelder!$A$1:$C$7,MATCH($B$10,Startgelder!$A$1:$C$1,0),0),"")</f>
        <v/>
      </c>
    </row>
    <row r="41" spans="1:13" x14ac:dyDescent="0.45">
      <c r="A41" s="3">
        <v>29</v>
      </c>
      <c r="B41" s="3" t="str">
        <f t="shared" si="0"/>
        <v/>
      </c>
      <c r="C41" s="18"/>
      <c r="D41" s="18"/>
      <c r="E41" s="18"/>
      <c r="F41" s="18"/>
      <c r="G41" s="18"/>
      <c r="H41" s="18"/>
      <c r="I41" s="18"/>
      <c r="J41" s="28"/>
      <c r="K41" s="28"/>
      <c r="L41" t="e">
        <f>CONCATENATE(G41," ",VLOOKUP(H41,'Matrix KLasse'!$A$3:$C$9,MATCH(F41,'Matrix KLasse'!$A$3:$C$3,0),0)," ",I41)</f>
        <v>#N/A</v>
      </c>
      <c r="M41" s="4" t="str">
        <f>IF(OR(J41="x",K41="x"),COUNTA(J41:K41)*VLOOKUP(H41,Startgelder!$A$1:$C$7,MATCH($B$10,Startgelder!$A$1:$C$1,0),0),"")</f>
        <v/>
      </c>
    </row>
    <row r="42" spans="1:13" x14ac:dyDescent="0.45">
      <c r="A42" s="3">
        <v>30</v>
      </c>
      <c r="B42" s="3" t="str">
        <f t="shared" si="0"/>
        <v/>
      </c>
      <c r="C42" s="18"/>
      <c r="D42" s="18"/>
      <c r="E42" s="18"/>
      <c r="F42" s="18"/>
      <c r="G42" s="18"/>
      <c r="H42" s="18"/>
      <c r="I42" s="18"/>
      <c r="J42" s="28"/>
      <c r="K42" s="28"/>
      <c r="L42" t="e">
        <f>CONCATENATE(G42," ",VLOOKUP(H42,'Matrix KLasse'!$A$3:$C$9,MATCH(F42,'Matrix KLasse'!$A$3:$C$3,0),0)," ",I42)</f>
        <v>#N/A</v>
      </c>
      <c r="M42" s="4" t="str">
        <f>IF(OR(J42="x",K42="x"),COUNTA(J42:K42)*VLOOKUP(H42,Startgelder!$A$1:$C$7,MATCH($B$10,Startgelder!$A$1:$C$1,0),0),"")</f>
        <v/>
      </c>
    </row>
    <row r="43" spans="1:13" x14ac:dyDescent="0.45">
      <c r="A43" s="3">
        <v>31</v>
      </c>
      <c r="B43" s="3" t="str">
        <f t="shared" si="0"/>
        <v/>
      </c>
      <c r="C43" s="18"/>
      <c r="D43" s="18"/>
      <c r="E43" s="18"/>
      <c r="F43" s="18"/>
      <c r="G43" s="18"/>
      <c r="H43" s="18"/>
      <c r="I43" s="18"/>
      <c r="J43" s="28"/>
      <c r="K43" s="28"/>
      <c r="L43" t="e">
        <f>CONCATENATE(G43," ",VLOOKUP(H43,'Matrix KLasse'!$A$3:$C$9,MATCH(F43,'Matrix KLasse'!$A$3:$C$3,0),0)," ",I43)</f>
        <v>#N/A</v>
      </c>
      <c r="M43" s="4" t="str">
        <f>IF(OR(J43="x",K43="x"),COUNTA(J43:K43)*VLOOKUP(H43,Startgelder!$A$1:$C$7,MATCH($B$10,Startgelder!$A$1:$C$1,0),0),"")</f>
        <v/>
      </c>
    </row>
    <row r="45" spans="1:13" x14ac:dyDescent="0.45">
      <c r="I45" t="s">
        <v>37</v>
      </c>
      <c r="J45">
        <f>COUNTA(J13:K43)</f>
        <v>3</v>
      </c>
      <c r="K45" t="s">
        <v>66</v>
      </c>
    </row>
    <row r="46" spans="1:13" ht="14.65" thickBot="1" x14ac:dyDescent="0.5">
      <c r="B46" s="1" t="s">
        <v>25</v>
      </c>
    </row>
    <row r="47" spans="1:13" ht="14.65" thickBot="1" x14ac:dyDescent="0.5">
      <c r="C47" s="45" t="s">
        <v>44</v>
      </c>
      <c r="D47" s="46"/>
      <c r="E47" s="46"/>
      <c r="F47" s="46"/>
      <c r="G47" s="46"/>
      <c r="H47" s="46"/>
      <c r="I47" s="46"/>
      <c r="J47" s="47"/>
      <c r="K47" s="48" t="s">
        <v>45</v>
      </c>
      <c r="L47" s="49"/>
    </row>
    <row r="48" spans="1:13" ht="28.5" x14ac:dyDescent="0.45">
      <c r="A48" s="15" t="s">
        <v>20</v>
      </c>
      <c r="B48" s="17" t="s">
        <v>31</v>
      </c>
      <c r="C48" s="33" t="s">
        <v>12</v>
      </c>
      <c r="D48" s="34"/>
      <c r="E48" s="35"/>
      <c r="F48" s="33" t="s">
        <v>38</v>
      </c>
      <c r="G48" s="34"/>
      <c r="H48" s="26" t="s">
        <v>13</v>
      </c>
      <c r="I48" s="27" t="s">
        <v>46</v>
      </c>
      <c r="J48" s="27" t="s">
        <v>4</v>
      </c>
      <c r="K48" s="16" t="s">
        <v>18</v>
      </c>
      <c r="L48" s="16" t="s">
        <v>15</v>
      </c>
      <c r="M48" s="16" t="s">
        <v>14</v>
      </c>
    </row>
    <row r="49" spans="1:13" x14ac:dyDescent="0.45">
      <c r="A49" s="3">
        <v>1</v>
      </c>
      <c r="B49" s="3" t="str">
        <f t="shared" ref="B49:B62" si="1">IF(ISTEXT(C49),$D$5,"")</f>
        <v>KSK-team</v>
      </c>
      <c r="C49" s="30" t="s">
        <v>39</v>
      </c>
      <c r="D49" s="31"/>
      <c r="E49" s="32"/>
      <c r="F49" s="30" t="s">
        <v>40</v>
      </c>
      <c r="G49" s="31"/>
      <c r="H49" s="18" t="s">
        <v>7</v>
      </c>
      <c r="I49" s="18" t="s">
        <v>8</v>
      </c>
      <c r="J49" s="18" t="s">
        <v>27</v>
      </c>
      <c r="K49" s="28" t="s">
        <v>19</v>
      </c>
      <c r="L49" s="28"/>
      <c r="M49" s="4">
        <f>IF(OR(K49="x",L49="x"),COUNTA(K49:L49)*VLOOKUP(J49,Startgelder!$A$1:$C$7,MATCH($B$46,Startgelder!$A$1:$C$1,0),0),"")</f>
        <v>16</v>
      </c>
    </row>
    <row r="50" spans="1:13" x14ac:dyDescent="0.45">
      <c r="A50" s="3">
        <v>2</v>
      </c>
      <c r="B50" s="3" t="str">
        <f t="shared" si="1"/>
        <v/>
      </c>
      <c r="C50" s="30"/>
      <c r="D50" s="31"/>
      <c r="E50" s="32"/>
      <c r="F50" s="30"/>
      <c r="G50" s="31"/>
      <c r="H50" s="18"/>
      <c r="I50" s="18"/>
      <c r="J50" s="18" t="s">
        <v>23</v>
      </c>
      <c r="K50" s="28"/>
      <c r="L50" s="28"/>
      <c r="M50" s="4" t="str">
        <f>IF(OR(K50="x",L50="x"),COUNTA(K50:L50)*VLOOKUP(J50,Startgelder!$A$1:$C$7,MATCH($B$46,Startgelder!$A$1:$C$1,0),0),"")</f>
        <v/>
      </c>
    </row>
    <row r="51" spans="1:13" x14ac:dyDescent="0.45">
      <c r="A51" s="3">
        <v>3</v>
      </c>
      <c r="B51" s="3" t="str">
        <f t="shared" si="1"/>
        <v/>
      </c>
      <c r="C51" s="30"/>
      <c r="D51" s="31"/>
      <c r="E51" s="32"/>
      <c r="F51" s="30"/>
      <c r="G51" s="31"/>
      <c r="H51" s="18"/>
      <c r="I51" s="18"/>
      <c r="J51" s="18"/>
      <c r="K51" s="28"/>
      <c r="L51" s="28"/>
      <c r="M51" s="4" t="str">
        <f>IF(OR(K51="x",L51="x"),COUNTA(K51:L51)*VLOOKUP(J51,Startgelder!$A$1:$C$7,MATCH($B$46,Startgelder!$A$1:$C$1,0),0),"")</f>
        <v/>
      </c>
    </row>
    <row r="52" spans="1:13" x14ac:dyDescent="0.45">
      <c r="A52" s="3">
        <v>4</v>
      </c>
      <c r="B52" s="3" t="str">
        <f t="shared" si="1"/>
        <v/>
      </c>
      <c r="C52" s="30"/>
      <c r="D52" s="31"/>
      <c r="E52" s="32"/>
      <c r="F52" s="30"/>
      <c r="G52" s="31"/>
      <c r="H52" s="18"/>
      <c r="I52" s="18"/>
      <c r="J52" s="18"/>
      <c r="K52" s="28"/>
      <c r="L52" s="28"/>
      <c r="M52" s="4" t="str">
        <f>IF(OR(K52="x",L52="x"),COUNTA(K52:L52)*VLOOKUP(J52,Startgelder!$A$1:$C$7,MATCH($B$46,Startgelder!$A$1:$C$1,0),0),"")</f>
        <v/>
      </c>
    </row>
    <row r="53" spans="1:13" x14ac:dyDescent="0.45">
      <c r="A53" s="3">
        <v>5</v>
      </c>
      <c r="B53" s="3" t="str">
        <f t="shared" si="1"/>
        <v/>
      </c>
      <c r="C53" s="30"/>
      <c r="D53" s="31"/>
      <c r="E53" s="32"/>
      <c r="F53" s="30"/>
      <c r="G53" s="31"/>
      <c r="H53" s="18"/>
      <c r="I53" s="18"/>
      <c r="J53" s="18"/>
      <c r="K53" s="28"/>
      <c r="L53" s="28"/>
      <c r="M53" s="4" t="str">
        <f>IF(OR(K53="x",L53="x"),COUNTA(K53:L53)*VLOOKUP(J53,Startgelder!$A$1:$C$7,MATCH($B$46,Startgelder!$A$1:$C$1,0),0),"")</f>
        <v/>
      </c>
    </row>
    <row r="54" spans="1:13" x14ac:dyDescent="0.45">
      <c r="A54" s="3">
        <v>6</v>
      </c>
      <c r="B54" s="3" t="str">
        <f t="shared" si="1"/>
        <v/>
      </c>
      <c r="C54" s="30"/>
      <c r="D54" s="31"/>
      <c r="E54" s="32"/>
      <c r="F54" s="30"/>
      <c r="G54" s="31"/>
      <c r="H54" s="18"/>
      <c r="I54" s="18"/>
      <c r="J54" s="18"/>
      <c r="K54" s="28"/>
      <c r="L54" s="28"/>
      <c r="M54" s="4" t="str">
        <f>IF(OR(K54="x",L54="x"),COUNTA(K54:L54)*VLOOKUP(J54,Startgelder!$A$1:$C$7,MATCH($B$46,Startgelder!$A$1:$C$1,0),0),"")</f>
        <v/>
      </c>
    </row>
    <row r="55" spans="1:13" x14ac:dyDescent="0.45">
      <c r="A55" s="3">
        <v>7</v>
      </c>
      <c r="B55" s="3" t="str">
        <f t="shared" si="1"/>
        <v/>
      </c>
      <c r="C55" s="30"/>
      <c r="D55" s="31"/>
      <c r="E55" s="32"/>
      <c r="F55" s="30"/>
      <c r="G55" s="31"/>
      <c r="H55" s="18"/>
      <c r="I55" s="18"/>
      <c r="J55" s="18"/>
      <c r="K55" s="28"/>
      <c r="L55" s="28"/>
      <c r="M55" s="4" t="str">
        <f>IF(OR(K55="x",L55="x"),COUNTA(K55:L55)*VLOOKUP(J55,Startgelder!$A$1:$C$7,MATCH($B$46,Startgelder!$A$1:$C$1,0),0),"")</f>
        <v/>
      </c>
    </row>
    <row r="56" spans="1:13" x14ac:dyDescent="0.45">
      <c r="A56" s="3">
        <v>8</v>
      </c>
      <c r="B56" s="3" t="str">
        <f t="shared" si="1"/>
        <v/>
      </c>
      <c r="C56" s="30"/>
      <c r="D56" s="31"/>
      <c r="E56" s="32"/>
      <c r="F56" s="30"/>
      <c r="G56" s="31"/>
      <c r="H56" s="18"/>
      <c r="I56" s="18"/>
      <c r="J56" s="18"/>
      <c r="K56" s="28"/>
      <c r="L56" s="28"/>
      <c r="M56" s="4" t="str">
        <f>IF(OR(K56="x",L56="x"),COUNTA(K56:L56)*VLOOKUP(J56,Startgelder!$A$1:$C$7,MATCH($B$46,Startgelder!$A$1:$C$1,0),0),"")</f>
        <v/>
      </c>
    </row>
    <row r="57" spans="1:13" x14ac:dyDescent="0.45">
      <c r="A57" s="3">
        <v>9</v>
      </c>
      <c r="B57" s="3" t="str">
        <f t="shared" si="1"/>
        <v/>
      </c>
      <c r="C57" s="30"/>
      <c r="D57" s="31"/>
      <c r="E57" s="32"/>
      <c r="F57" s="30"/>
      <c r="G57" s="31"/>
      <c r="H57" s="18"/>
      <c r="I57" s="18"/>
      <c r="J57" s="18"/>
      <c r="K57" s="28"/>
      <c r="L57" s="28"/>
      <c r="M57" s="4" t="str">
        <f>IF(OR(K57="x",L57="x"),COUNTA(K57:L57)*VLOOKUP(J57,Startgelder!$A$1:$C$7,MATCH($B$46,Startgelder!$A$1:$C$1,0),0),"")</f>
        <v/>
      </c>
    </row>
    <row r="58" spans="1:13" x14ac:dyDescent="0.45">
      <c r="A58" s="3">
        <v>10</v>
      </c>
      <c r="B58" s="3" t="str">
        <f t="shared" si="1"/>
        <v/>
      </c>
      <c r="C58" s="30"/>
      <c r="D58" s="31"/>
      <c r="E58" s="32"/>
      <c r="F58" s="30"/>
      <c r="G58" s="31"/>
      <c r="H58" s="18"/>
      <c r="I58" s="18"/>
      <c r="J58" s="18"/>
      <c r="K58" s="28"/>
      <c r="L58" s="28"/>
      <c r="M58" s="4" t="str">
        <f>IF(OR(K58="x",L58="x"),COUNTA(K58:L58)*VLOOKUP(J58,Startgelder!$A$1:$C$7,MATCH($B$46,Startgelder!$A$1:$C$1,0),0),"")</f>
        <v/>
      </c>
    </row>
    <row r="59" spans="1:13" x14ac:dyDescent="0.45">
      <c r="A59" s="3">
        <v>11</v>
      </c>
      <c r="B59" s="3" t="str">
        <f t="shared" si="1"/>
        <v/>
      </c>
      <c r="C59" s="30"/>
      <c r="D59" s="31"/>
      <c r="E59" s="32"/>
      <c r="F59" s="30"/>
      <c r="G59" s="31"/>
      <c r="H59" s="18"/>
      <c r="I59" s="18"/>
      <c r="J59" s="18"/>
      <c r="K59" s="28"/>
      <c r="L59" s="28"/>
      <c r="M59" s="4" t="str">
        <f>IF(OR(K59="x",L59="x"),COUNTA(K59:L59)*VLOOKUP(J59,Startgelder!$A$1:$C$7,MATCH($B$46,Startgelder!$A$1:$C$1,0),0),"")</f>
        <v/>
      </c>
    </row>
    <row r="60" spans="1:13" x14ac:dyDescent="0.45">
      <c r="A60" s="2">
        <v>12</v>
      </c>
      <c r="B60" s="3" t="str">
        <f t="shared" si="1"/>
        <v/>
      </c>
      <c r="C60" s="30"/>
      <c r="D60" s="31"/>
      <c r="E60" s="32"/>
      <c r="F60" s="30"/>
      <c r="G60" s="31"/>
      <c r="H60" s="18"/>
      <c r="I60" s="18"/>
      <c r="J60" s="18"/>
      <c r="K60" s="28"/>
      <c r="L60" s="28"/>
      <c r="M60" s="4" t="str">
        <f>IF(OR(K60="x",L60="x"),COUNTA(K60:L60)*VLOOKUP(J60,Startgelder!$A$1:$C$7,MATCH($B$46,Startgelder!$A$1:$C$1,0),0),"")</f>
        <v/>
      </c>
    </row>
    <row r="61" spans="1:13" x14ac:dyDescent="0.45">
      <c r="A61" s="2">
        <v>13</v>
      </c>
      <c r="B61" s="3" t="str">
        <f t="shared" si="1"/>
        <v/>
      </c>
      <c r="C61" s="19"/>
      <c r="D61" s="20"/>
      <c r="E61" s="21"/>
      <c r="F61" s="19"/>
      <c r="G61" s="20"/>
      <c r="H61" s="18"/>
      <c r="I61" s="18"/>
      <c r="J61" s="18"/>
      <c r="K61" s="28"/>
      <c r="L61" s="28"/>
      <c r="M61" s="4" t="str">
        <f>IF(OR(K61="x",L61="x"),COUNTA(K61:L61)*VLOOKUP(J61,Startgelder!$A$1:$C$7,MATCH($B$46,Startgelder!$A$1:$C$1,0),0),"")</f>
        <v/>
      </c>
    </row>
    <row r="62" spans="1:13" x14ac:dyDescent="0.45">
      <c r="A62" s="2">
        <v>14</v>
      </c>
      <c r="B62" s="3" t="str">
        <f t="shared" si="1"/>
        <v/>
      </c>
      <c r="C62" s="30"/>
      <c r="D62" s="31"/>
      <c r="E62" s="32"/>
      <c r="F62" s="30"/>
      <c r="G62" s="31"/>
      <c r="H62" s="18"/>
      <c r="I62" s="18"/>
      <c r="J62" s="18"/>
      <c r="K62" s="28"/>
      <c r="L62" s="28"/>
      <c r="M62" s="4" t="str">
        <f>IF(OR(K62="x",L62="x"),COUNTA(K62:L62)*VLOOKUP(J62,Startgelder!$A$1:$C$7,MATCH($B$46,Startgelder!$A$1:$C$1,0),0),"")</f>
        <v/>
      </c>
    </row>
    <row r="64" spans="1:13" x14ac:dyDescent="0.45">
      <c r="I64" t="s">
        <v>37</v>
      </c>
      <c r="J64">
        <f>COUNT(M49:M62)</f>
        <v>1</v>
      </c>
      <c r="K64" t="s">
        <v>41</v>
      </c>
    </row>
    <row r="68" spans="2:10" x14ac:dyDescent="0.45">
      <c r="I68" s="14">
        <f>SUM(M49:M62)+SUM(M13:M43)</f>
        <v>46</v>
      </c>
      <c r="J68" t="s">
        <v>42</v>
      </c>
    </row>
    <row r="69" spans="2:10" x14ac:dyDescent="0.45">
      <c r="I69" s="14">
        <f>Startgelder!B8</f>
        <v>5</v>
      </c>
      <c r="J69" t="s">
        <v>43</v>
      </c>
    </row>
    <row r="70" spans="2:10" x14ac:dyDescent="0.45">
      <c r="I70" s="14">
        <f>SUM(I68:I69)</f>
        <v>51</v>
      </c>
    </row>
    <row r="72" spans="2:10" ht="14.65" thickBot="1" x14ac:dyDescent="0.5"/>
    <row r="73" spans="2:10" ht="14.65" thickBot="1" x14ac:dyDescent="0.5">
      <c r="B73" s="52" t="s">
        <v>31</v>
      </c>
      <c r="C73" s="53" t="s">
        <v>0</v>
      </c>
      <c r="D73" s="53" t="s">
        <v>1</v>
      </c>
      <c r="E73" s="54"/>
    </row>
    <row r="74" spans="2:10" x14ac:dyDescent="0.45">
      <c r="B74" s="50" t="str">
        <f t="shared" ref="B74:B80" si="2">IF(ISTEXT(C74),$D$5,"")</f>
        <v>KSK-team</v>
      </c>
      <c r="C74" s="51" t="s">
        <v>69</v>
      </c>
      <c r="D74" s="51" t="s">
        <v>70</v>
      </c>
      <c r="E74" s="51" t="s">
        <v>68</v>
      </c>
    </row>
    <row r="75" spans="2:10" x14ac:dyDescent="0.45">
      <c r="B75" s="3" t="str">
        <f t="shared" si="2"/>
        <v/>
      </c>
      <c r="C75" s="18"/>
      <c r="D75" s="18"/>
      <c r="E75" s="22" t="s">
        <v>68</v>
      </c>
    </row>
    <row r="76" spans="2:10" x14ac:dyDescent="0.45">
      <c r="B76" s="3" t="str">
        <f t="shared" si="2"/>
        <v/>
      </c>
      <c r="C76" s="18"/>
      <c r="D76" s="18"/>
      <c r="E76" s="22" t="s">
        <v>68</v>
      </c>
    </row>
    <row r="77" spans="2:10" x14ac:dyDescent="0.45">
      <c r="B77" s="3" t="str">
        <f t="shared" si="2"/>
        <v/>
      </c>
      <c r="C77" s="18"/>
      <c r="D77" s="18"/>
      <c r="E77" s="22" t="s">
        <v>68</v>
      </c>
    </row>
    <row r="78" spans="2:10" x14ac:dyDescent="0.45">
      <c r="B78" s="3" t="str">
        <f t="shared" si="2"/>
        <v/>
      </c>
      <c r="C78" s="18"/>
      <c r="D78" s="18"/>
      <c r="E78" s="22" t="s">
        <v>68</v>
      </c>
    </row>
    <row r="79" spans="2:10" x14ac:dyDescent="0.45">
      <c r="B79" s="3" t="str">
        <f t="shared" si="2"/>
        <v/>
      </c>
      <c r="C79" s="18"/>
      <c r="D79" s="18"/>
      <c r="E79" s="22" t="s">
        <v>68</v>
      </c>
    </row>
    <row r="80" spans="2:10" x14ac:dyDescent="0.45">
      <c r="B80" s="3" t="str">
        <f t="shared" si="2"/>
        <v/>
      </c>
      <c r="C80" s="22"/>
      <c r="D80" s="18"/>
      <c r="E80" s="22" t="s">
        <v>68</v>
      </c>
    </row>
  </sheetData>
  <mergeCells count="38">
    <mergeCell ref="F59:G59"/>
    <mergeCell ref="F60:G60"/>
    <mergeCell ref="F62:G62"/>
    <mergeCell ref="C47:J47"/>
    <mergeCell ref="C11:I11"/>
    <mergeCell ref="J11:K11"/>
    <mergeCell ref="K47:L47"/>
    <mergeCell ref="F53:G53"/>
    <mergeCell ref="F54:G54"/>
    <mergeCell ref="F55:G55"/>
    <mergeCell ref="F56:G56"/>
    <mergeCell ref="F57:G57"/>
    <mergeCell ref="F58:G58"/>
    <mergeCell ref="C60:E60"/>
    <mergeCell ref="C62:E62"/>
    <mergeCell ref="F52:G52"/>
    <mergeCell ref="C2:K2"/>
    <mergeCell ref="F48:G48"/>
    <mergeCell ref="F49:G49"/>
    <mergeCell ref="F50:G50"/>
    <mergeCell ref="F51:G51"/>
    <mergeCell ref="D7:G7"/>
    <mergeCell ref="D8:G8"/>
    <mergeCell ref="D4:G4"/>
    <mergeCell ref="D5:G5"/>
    <mergeCell ref="D6:G6"/>
    <mergeCell ref="C59:E59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</mergeCells>
  <dataValidations count="5">
    <dataValidation type="list" allowBlank="1" showInputMessage="1" showErrorMessage="1" sqref="I13:I43" xr:uid="{438F3DF3-8D25-4EC2-B4AF-4875EA84D7A1}">
      <formula1>"A,B,C,D"</formula1>
    </dataValidation>
    <dataValidation type="list" allowBlank="1" showInputMessage="1" showErrorMessage="1" sqref="J49:J62 H13:H43" xr:uid="{F75C46B1-D0CF-4582-9580-E64872679F51}">
      <formula1>"Masters,Schüler,Jugend,Junioren,Damen,Herren,"</formula1>
    </dataValidation>
    <dataValidation type="list" allowBlank="1" showInputMessage="1" showErrorMessage="1" sqref="G13:G43 I49:I62" xr:uid="{6DA7ABAC-A958-4787-867C-8BEA35BB7657}">
      <formula1>"K1,C1,C2"</formula1>
    </dataValidation>
    <dataValidation type="list" allowBlank="1" showInputMessage="1" showErrorMessage="1" sqref="F13:F43 H49:H62" xr:uid="{BCD9B8DA-3BB8-4647-9990-42ACA7483ADE}">
      <formula1>"M,W,Mix"</formula1>
    </dataValidation>
    <dataValidation type="list" allowBlank="1" showInputMessage="1" showErrorMessage="1" sqref="J13:K43" xr:uid="{3E44D54D-1DAB-43F2-B6D6-EF659E1FD8F0}">
      <formula1>"X,x"</formula1>
    </dataValidation>
  </dataValidations>
  <hyperlinks>
    <hyperlink ref="D7" r:id="rId1" xr:uid="{46B61742-5339-4D8A-BBC4-696CB98567D3}"/>
  </hyperlinks>
  <pageMargins left="0.7" right="0.7" top="0.78740157499999996" bottom="0.78740157499999996" header="0.3" footer="0.3"/>
  <pageSetup paperSize="9" scale="6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A4391-6B9A-43A1-8ECC-8CCBB3856559}">
  <dimension ref="A1:C11"/>
  <sheetViews>
    <sheetView workbookViewId="0">
      <selection activeCell="C3" sqref="C3"/>
    </sheetView>
  </sheetViews>
  <sheetFormatPr baseColWidth="10" defaultRowHeight="14.25" x14ac:dyDescent="0.45"/>
  <cols>
    <col min="1" max="1" width="25.1328125" customWidth="1"/>
  </cols>
  <sheetData>
    <row r="1" spans="1:3" x14ac:dyDescent="0.45">
      <c r="A1" t="s">
        <v>29</v>
      </c>
      <c r="B1" t="s">
        <v>26</v>
      </c>
      <c r="C1" t="s">
        <v>25</v>
      </c>
    </row>
    <row r="2" spans="1:3" x14ac:dyDescent="0.45">
      <c r="A2" s="5" t="s">
        <v>27</v>
      </c>
      <c r="B2" s="6">
        <v>12</v>
      </c>
      <c r="C2" s="6">
        <v>16</v>
      </c>
    </row>
    <row r="3" spans="1:3" x14ac:dyDescent="0.45">
      <c r="A3" s="5" t="s">
        <v>28</v>
      </c>
      <c r="B3" s="6">
        <f>B2</f>
        <v>12</v>
      </c>
      <c r="C3" s="6">
        <f>C2</f>
        <v>16</v>
      </c>
    </row>
    <row r="4" spans="1:3" x14ac:dyDescent="0.45">
      <c r="A4" s="5" t="s">
        <v>22</v>
      </c>
      <c r="B4" s="6">
        <f>B2</f>
        <v>12</v>
      </c>
      <c r="C4" s="6">
        <f>C2</f>
        <v>16</v>
      </c>
    </row>
    <row r="5" spans="1:3" x14ac:dyDescent="0.45">
      <c r="A5" s="5" t="s">
        <v>23</v>
      </c>
      <c r="B5" s="6">
        <f>$B$2*0.5</f>
        <v>6</v>
      </c>
      <c r="C5" s="6">
        <f>$C$2*0.5</f>
        <v>8</v>
      </c>
    </row>
    <row r="6" spans="1:3" x14ac:dyDescent="0.45">
      <c r="A6" s="5" t="s">
        <v>9</v>
      </c>
      <c r="B6" s="6">
        <f t="shared" ref="B6:B7" si="0">$B$2*0.5</f>
        <v>6</v>
      </c>
      <c r="C6" s="6">
        <f t="shared" ref="C6:C7" si="1">$C$2*0.5</f>
        <v>8</v>
      </c>
    </row>
    <row r="7" spans="1:3" x14ac:dyDescent="0.45">
      <c r="A7" s="12" t="s">
        <v>24</v>
      </c>
      <c r="B7" s="6">
        <f t="shared" si="0"/>
        <v>6</v>
      </c>
      <c r="C7" s="6">
        <f t="shared" si="1"/>
        <v>8</v>
      </c>
    </row>
    <row r="8" spans="1:3" ht="26.25" x14ac:dyDescent="0.45">
      <c r="A8" s="9" t="s">
        <v>17</v>
      </c>
      <c r="B8" s="8">
        <v>5</v>
      </c>
      <c r="C8" s="7"/>
    </row>
    <row r="9" spans="1:3" x14ac:dyDescent="0.45">
      <c r="A9" s="9" t="s">
        <v>63</v>
      </c>
      <c r="B9" s="8">
        <v>30</v>
      </c>
      <c r="C9" s="7"/>
    </row>
    <row r="10" spans="1:3" x14ac:dyDescent="0.45">
      <c r="A10" s="7"/>
      <c r="B10" s="7"/>
      <c r="C10" s="7"/>
    </row>
    <row r="11" spans="1:3" x14ac:dyDescent="0.45">
      <c r="A11" t="s">
        <v>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C1D7-0629-4A64-896A-6408C448E719}">
  <dimension ref="A3:C9"/>
  <sheetViews>
    <sheetView workbookViewId="0">
      <selection activeCell="A4" sqref="A4"/>
    </sheetView>
  </sheetViews>
  <sheetFormatPr baseColWidth="10" defaultRowHeight="14.25" x14ac:dyDescent="0.45"/>
  <sheetData>
    <row r="3" spans="1:3" x14ac:dyDescent="0.45">
      <c r="A3" t="s">
        <v>29</v>
      </c>
      <c r="B3" t="s">
        <v>52</v>
      </c>
      <c r="C3" t="s">
        <v>53</v>
      </c>
    </row>
    <row r="4" spans="1:3" x14ac:dyDescent="0.45">
      <c r="A4" t="s">
        <v>22</v>
      </c>
      <c r="B4" t="s">
        <v>54</v>
      </c>
      <c r="C4" t="s">
        <v>55</v>
      </c>
    </row>
    <row r="5" spans="1:3" x14ac:dyDescent="0.45">
      <c r="A5" t="s">
        <v>27</v>
      </c>
      <c r="B5" t="s">
        <v>60</v>
      </c>
      <c r="C5" t="s">
        <v>27</v>
      </c>
    </row>
    <row r="6" spans="1:3" x14ac:dyDescent="0.45">
      <c r="A6" t="s">
        <v>28</v>
      </c>
      <c r="B6" t="s">
        <v>28</v>
      </c>
      <c r="C6" t="s">
        <v>60</v>
      </c>
    </row>
    <row r="7" spans="1:3" x14ac:dyDescent="0.45">
      <c r="A7" t="s">
        <v>24</v>
      </c>
      <c r="B7" t="s">
        <v>24</v>
      </c>
      <c r="C7" t="s">
        <v>56</v>
      </c>
    </row>
    <row r="8" spans="1:3" x14ac:dyDescent="0.45">
      <c r="A8" t="s">
        <v>9</v>
      </c>
      <c r="B8" t="s">
        <v>57</v>
      </c>
      <c r="C8" t="s">
        <v>58</v>
      </c>
    </row>
    <row r="9" spans="1:3" x14ac:dyDescent="0.45">
      <c r="A9" t="s">
        <v>23</v>
      </c>
      <c r="B9" t="s">
        <v>23</v>
      </c>
      <c r="C9" t="s">
        <v>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Meldungen gesamt</vt:lpstr>
      <vt:lpstr>Startgelder</vt:lpstr>
      <vt:lpstr>Matrix 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Koebe</dc:creator>
  <cp:lastModifiedBy>Martin Koebe</cp:lastModifiedBy>
  <cp:lastPrinted>2020-12-10T08:39:10Z</cp:lastPrinted>
  <dcterms:created xsi:type="dcterms:W3CDTF">2020-12-08T22:37:25Z</dcterms:created>
  <dcterms:modified xsi:type="dcterms:W3CDTF">2021-05-14T18:52:04Z</dcterms:modified>
</cp:coreProperties>
</file>