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a7a4c00e08f3b1/Dokumente/KSK-team/KSK team/Rennen/Wappen 2023/"/>
    </mc:Choice>
  </mc:AlternateContent>
  <xr:revisionPtr revIDLastSave="0" documentId="8_{2AA16EF6-8291-4F4F-B876-7FC1CB147C54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Meldungen gesamt" sheetId="1" r:id="rId1"/>
    <sheet name="Startgelder" sheetId="3" r:id="rId2"/>
    <sheet name="Matrix KLasse" sheetId="4" r:id="rId3"/>
  </sheets>
  <definedNames>
    <definedName name="_xlnm._FilterDatabase" localSheetId="0" hidden="1">'Meldungen gesamt'!$A$57:$M$57</definedName>
    <definedName name="_xlnm.Print_Area" localSheetId="0">'Meldungen gesamt'!$A$1:$O$83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M58" i="1"/>
  <c r="N13" i="1"/>
  <c r="O13" i="1" s="1"/>
  <c r="N14" i="1"/>
  <c r="B70" i="1"/>
  <c r="B71" i="1"/>
  <c r="B24" i="1"/>
  <c r="B25" i="1"/>
  <c r="B26" i="1"/>
  <c r="B27" i="1"/>
  <c r="B28" i="1"/>
  <c r="B29" i="1"/>
  <c r="B30" i="1"/>
  <c r="B31" i="1"/>
  <c r="B32" i="1"/>
  <c r="B33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M71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C7" i="3"/>
  <c r="B7" i="3"/>
  <c r="L13" i="1"/>
  <c r="J54" i="1"/>
  <c r="B59" i="1"/>
  <c r="B60" i="1"/>
  <c r="B61" i="1"/>
  <c r="B62" i="1"/>
  <c r="B63" i="1"/>
  <c r="B64" i="1"/>
  <c r="B65" i="1"/>
  <c r="B66" i="1"/>
  <c r="B67" i="1"/>
  <c r="B68" i="1"/>
  <c r="B69" i="1"/>
  <c r="B72" i="1"/>
  <c r="B58" i="1"/>
  <c r="M60" i="1"/>
  <c r="M61" i="1"/>
  <c r="M62" i="1"/>
  <c r="M63" i="1"/>
  <c r="M64" i="1"/>
  <c r="M65" i="1"/>
  <c r="M66" i="1"/>
  <c r="M67" i="1"/>
  <c r="M68" i="1"/>
  <c r="M69" i="1"/>
  <c r="M70" i="1"/>
  <c r="M72" i="1"/>
  <c r="N17" i="1"/>
  <c r="N19" i="1"/>
  <c r="N20" i="1"/>
  <c r="N21" i="1"/>
  <c r="N22" i="1"/>
  <c r="N23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14" i="1"/>
  <c r="B15" i="1"/>
  <c r="B16" i="1"/>
  <c r="B17" i="1"/>
  <c r="B18" i="1"/>
  <c r="B19" i="1"/>
  <c r="B20" i="1"/>
  <c r="B21" i="1"/>
  <c r="B22" i="1"/>
  <c r="B2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13" i="1"/>
  <c r="C6" i="3"/>
  <c r="C5" i="3"/>
  <c r="M59" i="1"/>
  <c r="C3" i="3"/>
  <c r="C4" i="3"/>
  <c r="B6" i="3"/>
  <c r="N18" i="1"/>
  <c r="N15" i="1"/>
  <c r="O15" i="1" s="1"/>
  <c r="B5" i="3"/>
  <c r="B4" i="3"/>
  <c r="O14" i="1"/>
  <c r="B3" i="3"/>
  <c r="N16" i="1"/>
  <c r="O16" i="1" s="1"/>
  <c r="J74" i="1" l="1"/>
  <c r="I78" i="1"/>
  <c r="I81" i="1" s="1"/>
  <c r="I80" i="1"/>
</calcChain>
</file>

<file path=xl/sharedStrings.xml><?xml version="1.0" encoding="utf-8"?>
<sst xmlns="http://schemas.openxmlformats.org/spreadsheetml/2006/main" count="80" uniqueCount="54">
  <si>
    <t>Name</t>
  </si>
  <si>
    <t>Vorname</t>
  </si>
  <si>
    <t>Geschlecht</t>
  </si>
  <si>
    <t>Bootsklasse (K1, C1, C2)</t>
  </si>
  <si>
    <t xml:space="preserve">Altersklasse </t>
  </si>
  <si>
    <t>Jugend</t>
  </si>
  <si>
    <t>Rennen</t>
  </si>
  <si>
    <t xml:space="preserve">Namen </t>
  </si>
  <si>
    <t xml:space="preserve">Geschlecht </t>
  </si>
  <si>
    <t xml:space="preserve">Startgebühr </t>
  </si>
  <si>
    <t>Sprint</t>
  </si>
  <si>
    <t xml:space="preserve">Geburts-
datum </t>
  </si>
  <si>
    <t xml:space="preserve">Einschreibegebühr (pro Verein) </t>
  </si>
  <si>
    <t>Classic</t>
  </si>
  <si>
    <t>Nr.</t>
  </si>
  <si>
    <t>Unterkategorie (Schüler + Masters )</t>
  </si>
  <si>
    <t>Masters</t>
  </si>
  <si>
    <t>Schüler</t>
  </si>
  <si>
    <t>Junioren</t>
  </si>
  <si>
    <t>Mannschaften</t>
  </si>
  <si>
    <t>Einzel</t>
  </si>
  <si>
    <t>Damen</t>
  </si>
  <si>
    <t>Herren</t>
  </si>
  <si>
    <t>Altersklasse</t>
  </si>
  <si>
    <t>Verein</t>
  </si>
  <si>
    <t>Kurzform</t>
  </si>
  <si>
    <t>Anzahl:</t>
  </si>
  <si>
    <t>Vornamen</t>
  </si>
  <si>
    <t>Mannschaft(en)</t>
  </si>
  <si>
    <t>Summe Meldungen</t>
  </si>
  <si>
    <t>Einschreibegebühr</t>
  </si>
  <si>
    <t>Meldung</t>
  </si>
  <si>
    <t>Bootsklasse 
(K1, C1, C2)</t>
  </si>
  <si>
    <t>email:</t>
  </si>
  <si>
    <t>MobilNr.</t>
  </si>
  <si>
    <t>m</t>
  </si>
  <si>
    <t>w</t>
  </si>
  <si>
    <t>JuniorInnen</t>
  </si>
  <si>
    <t>männl. Jugend</t>
  </si>
  <si>
    <t>weibl. Jugend</t>
  </si>
  <si>
    <t>Fehler</t>
  </si>
  <si>
    <t>Nachmeldegebühr *</t>
  </si>
  <si>
    <t>* lt. WKB gültig ab Meldeschluss!</t>
  </si>
  <si>
    <t>Meldung(en)</t>
  </si>
  <si>
    <t>Obmann/Obfrau</t>
  </si>
  <si>
    <t>Eingabefelder ( restliche Felder gesperrt)</t>
  </si>
  <si>
    <t>Doping Verbandsabgabe</t>
  </si>
  <si>
    <t>Doping</t>
  </si>
  <si>
    <t>Dopingabgabe</t>
  </si>
  <si>
    <t xml:space="preserve">Herren Masters </t>
  </si>
  <si>
    <t xml:space="preserve">Damen Masters </t>
  </si>
  <si>
    <t>Schülerinnen</t>
  </si>
  <si>
    <t>keine Eingabe!</t>
  </si>
  <si>
    <t>51. Wappen von Köln 09./10.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</si>
</sst>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Protection="1">
      <protection locked="0"/>
    </xf>
    <xf numFmtId="44" fontId="3" fillId="2" borderId="1" xfId="2" applyFont="1" applyFill="1" applyBorder="1" applyProtection="1"/>
    <xf numFmtId="0" fontId="0" fillId="0" borderId="0" xfId="0" applyProtection="1">
      <protection locked="0"/>
    </xf>
    <xf numFmtId="44" fontId="3" fillId="0" borderId="1" xfId="2" applyFont="1" applyBorder="1" applyProtection="1"/>
    <xf numFmtId="0" fontId="2" fillId="0" borderId="1" xfId="0" applyFont="1" applyBorder="1" applyAlignment="1" applyProtection="1">
      <alignment wrapText="1"/>
      <protection locked="0"/>
    </xf>
    <xf numFmtId="44" fontId="3" fillId="2" borderId="1" xfId="2" applyFont="1" applyFill="1" applyBorder="1" applyProtection="1">
      <protection locked="0"/>
    </xf>
    <xf numFmtId="44" fontId="3" fillId="3" borderId="1" xfId="2" applyFont="1" applyFill="1" applyBorder="1" applyProtection="1"/>
    <xf numFmtId="44" fontId="3" fillId="3" borderId="2" xfId="2" applyFont="1" applyFill="1" applyBorder="1" applyProtection="1"/>
    <xf numFmtId="0" fontId="0" fillId="0" borderId="0" xfId="0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0" fillId="0" borderId="1" xfId="0" applyBorder="1"/>
    <xf numFmtId="0" fontId="5" fillId="4" borderId="10" xfId="0" applyFont="1" applyFill="1" applyBorder="1" applyProtection="1">
      <protection locked="0"/>
    </xf>
    <xf numFmtId="0" fontId="5" fillId="4" borderId="11" xfId="0" applyFon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4" fillId="4" borderId="10" xfId="1" applyFill="1" applyBorder="1" applyAlignment="1" applyProtection="1">
      <alignment horizontal="left"/>
      <protection locked="0"/>
    </xf>
    <xf numFmtId="0" fontId="4" fillId="4" borderId="16" xfId="1" applyFill="1" applyBorder="1" applyAlignment="1" applyProtection="1">
      <alignment horizontal="left"/>
      <protection locked="0"/>
    </xf>
    <xf numFmtId="0" fontId="4" fillId="4" borderId="11" xfId="1" applyFill="1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0" borderId="15" xfId="0" applyFont="1" applyBorder="1" applyAlignment="1" applyProtection="1">
      <alignment horizontal="left" vertical="center"/>
      <protection locked="0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81"/>
  <sheetViews>
    <sheetView tabSelected="1" view="pageBreakPreview" zoomScaleNormal="100" zoomScaleSheetLayoutView="100" workbookViewId="0">
      <selection activeCell="J13" sqref="J13"/>
    </sheetView>
  </sheetViews>
  <sheetFormatPr baseColWidth="10" defaultColWidth="10.6640625" defaultRowHeight="15" x14ac:dyDescent="0.2"/>
  <cols>
    <col min="1" max="1" width="4" style="3" customWidth="1"/>
    <col min="2" max="7" width="10.6640625" style="3"/>
    <col min="8" max="8" width="14" style="3" customWidth="1"/>
    <col min="9" max="9" width="18.6640625" style="3" customWidth="1"/>
    <col min="10" max="10" width="9" style="3" customWidth="1"/>
    <col min="11" max="12" width="8.6640625" style="3" customWidth="1"/>
    <col min="13" max="13" width="20.33203125" style="3" customWidth="1"/>
    <col min="14" max="14" width="12.6640625" style="3" customWidth="1"/>
    <col min="15" max="15" width="12.6640625" style="3" hidden="1" customWidth="1"/>
    <col min="16" max="16384" width="10.6640625" style="3"/>
  </cols>
  <sheetData>
    <row r="1" spans="1:15" ht="16" thickBot="1" x14ac:dyDescent="0.25"/>
    <row r="2" spans="1:15" ht="16" thickBot="1" x14ac:dyDescent="0.25">
      <c r="B2" s="3" t="s">
        <v>6</v>
      </c>
      <c r="C2" s="41" t="s">
        <v>53</v>
      </c>
      <c r="D2" s="42"/>
      <c r="E2" s="42"/>
      <c r="F2" s="42"/>
      <c r="G2" s="42"/>
      <c r="H2" s="42"/>
      <c r="I2" s="42"/>
      <c r="J2" s="42"/>
      <c r="K2" s="43"/>
    </row>
    <row r="3" spans="1:15" ht="16" thickBot="1" x14ac:dyDescent="0.25">
      <c r="C3" s="9"/>
    </row>
    <row r="4" spans="1:15" ht="16" thickBot="1" x14ac:dyDescent="0.25">
      <c r="B4" s="3" t="s">
        <v>24</v>
      </c>
      <c r="D4" s="52"/>
      <c r="E4" s="53"/>
      <c r="F4" s="53"/>
      <c r="G4" s="54"/>
    </row>
    <row r="5" spans="1:15" ht="16" thickBot="1" x14ac:dyDescent="0.25">
      <c r="B5" s="3" t="s">
        <v>25</v>
      </c>
      <c r="D5" s="52"/>
      <c r="E5" s="53"/>
      <c r="F5" s="53"/>
      <c r="G5" s="54"/>
    </row>
    <row r="6" spans="1:15" ht="16" thickBot="1" x14ac:dyDescent="0.25">
      <c r="B6" s="3" t="s">
        <v>44</v>
      </c>
      <c r="D6" s="52"/>
      <c r="E6" s="53"/>
      <c r="F6" s="53"/>
      <c r="G6" s="54"/>
    </row>
    <row r="7" spans="1:15" ht="16" thickBot="1" x14ac:dyDescent="0.25">
      <c r="B7" s="3" t="s">
        <v>33</v>
      </c>
      <c r="D7" s="46"/>
      <c r="E7" s="47"/>
      <c r="F7" s="47"/>
      <c r="G7" s="48"/>
    </row>
    <row r="8" spans="1:15" ht="16" thickBot="1" x14ac:dyDescent="0.25">
      <c r="B8" s="3" t="s">
        <v>34</v>
      </c>
      <c r="D8" s="52"/>
      <c r="E8" s="53"/>
      <c r="F8" s="53"/>
      <c r="G8" s="54"/>
    </row>
    <row r="10" spans="1:15" ht="16" thickBot="1" x14ac:dyDescent="0.25">
      <c r="B10" s="10" t="s">
        <v>20</v>
      </c>
    </row>
    <row r="11" spans="1:15" ht="16" thickBot="1" x14ac:dyDescent="0.25">
      <c r="C11" s="49" t="s">
        <v>45</v>
      </c>
      <c r="D11" s="50"/>
      <c r="E11" s="50"/>
      <c r="F11" s="50"/>
      <c r="G11" s="50"/>
      <c r="H11" s="50"/>
      <c r="I11" s="50"/>
      <c r="J11" s="36" t="s">
        <v>31</v>
      </c>
      <c r="K11" s="37"/>
      <c r="L11" s="11" t="s">
        <v>52</v>
      </c>
      <c r="M11" s="11"/>
      <c r="N11" s="11"/>
      <c r="O11" s="11"/>
    </row>
    <row r="12" spans="1:15" ht="45" customHeight="1" x14ac:dyDescent="0.2">
      <c r="A12" s="12" t="s">
        <v>14</v>
      </c>
      <c r="B12" s="12" t="s">
        <v>24</v>
      </c>
      <c r="C12" s="13" t="s">
        <v>0</v>
      </c>
      <c r="D12" s="13" t="s">
        <v>1</v>
      </c>
      <c r="E12" s="14" t="s">
        <v>11</v>
      </c>
      <c r="F12" s="13" t="s">
        <v>2</v>
      </c>
      <c r="G12" s="14" t="s">
        <v>3</v>
      </c>
      <c r="H12" s="14" t="s">
        <v>4</v>
      </c>
      <c r="I12" s="15" t="s">
        <v>15</v>
      </c>
      <c r="J12" s="16" t="s">
        <v>13</v>
      </c>
      <c r="K12" s="15" t="s">
        <v>10</v>
      </c>
      <c r="L12" s="55" t="s">
        <v>6</v>
      </c>
      <c r="M12" s="56"/>
      <c r="N12" s="34" t="s">
        <v>9</v>
      </c>
      <c r="O12" s="34" t="s">
        <v>48</v>
      </c>
    </row>
    <row r="13" spans="1:15" x14ac:dyDescent="0.2">
      <c r="A13" s="17">
        <v>1</v>
      </c>
      <c r="B13" s="35" t="str">
        <f t="shared" ref="B13:B52" si="0">IF(ISTEXT(C13),$D$5,"")</f>
        <v/>
      </c>
      <c r="C13" s="18"/>
      <c r="D13" s="18"/>
      <c r="E13" s="19"/>
      <c r="F13" s="20"/>
      <c r="G13" s="20"/>
      <c r="H13" s="20"/>
      <c r="I13" s="21"/>
      <c r="J13" s="22"/>
      <c r="K13" s="23"/>
      <c r="L13" s="57" t="e">
        <f>CONCATENATE(G13," ",VLOOKUP(H13,'Matrix KLasse'!$A$3:$C$9,MATCH(F13,'Matrix KLasse'!$A$3:$C$3,0),0)," ",I13)</f>
        <v>#N/A</v>
      </c>
      <c r="M13" s="58"/>
      <c r="N13" s="7" t="str">
        <f>IF(OR(J13="x",K13="x"),COUNTA(J13:K13)*VLOOKUP(H13,Startgelder!$A$1:$C$7,MATCH($B$10,Startgelder!$A$1:$C$1,0),0),"")</f>
        <v/>
      </c>
      <c r="O13" s="8" t="e">
        <f>IF(N13&gt;0,INDEX(Startgelder!$A$1:$D$7,MATCH(H13,Startgelder!$A$1:$A$7,0),MATCH("Doping",Startgelder!$A$1:$D$1,0)),"")</f>
        <v>#N/A</v>
      </c>
    </row>
    <row r="14" spans="1:15" x14ac:dyDescent="0.2">
      <c r="A14" s="17">
        <v>2</v>
      </c>
      <c r="B14" s="35" t="str">
        <f t="shared" si="0"/>
        <v/>
      </c>
      <c r="C14" s="20"/>
      <c r="D14" s="20"/>
      <c r="E14" s="19"/>
      <c r="F14" s="20"/>
      <c r="G14" s="20"/>
      <c r="H14" s="20"/>
      <c r="I14" s="21"/>
      <c r="J14" s="22"/>
      <c r="K14" s="23"/>
      <c r="L14" s="57" t="e">
        <f>CONCATENATE(G14," ",VLOOKUP(H14,'Matrix KLasse'!$A$3:$C$9,MATCH(F14,'Matrix KLasse'!$A$3:$C$3,0),0)," ",I14)</f>
        <v>#N/A</v>
      </c>
      <c r="M14" s="58"/>
      <c r="N14" s="7" t="str">
        <f>IF(OR(J14="x",K14="x"),COUNTA(J14:K14)*VLOOKUP(H14,Startgelder!$A$1:$C$7,MATCH($B$10,Startgelder!$A$1:$C$1,0),0),"")</f>
        <v/>
      </c>
      <c r="O14" s="8" t="e">
        <f>IF(N14&gt;0,INDEX(Startgelder!$A$1:$D$7,MATCH(H14,Startgelder!$A$1:$A$7,0),MATCH("Doping",Startgelder!$A$1:$D$1,0)),"")</f>
        <v>#N/A</v>
      </c>
    </row>
    <row r="15" spans="1:15" x14ac:dyDescent="0.2">
      <c r="A15" s="17">
        <v>3</v>
      </c>
      <c r="B15" s="35" t="str">
        <f t="shared" si="0"/>
        <v/>
      </c>
      <c r="C15" s="20"/>
      <c r="D15" s="20"/>
      <c r="E15" s="19"/>
      <c r="F15" s="20"/>
      <c r="G15" s="20"/>
      <c r="H15" s="20"/>
      <c r="I15" s="21"/>
      <c r="J15" s="22"/>
      <c r="K15" s="23"/>
      <c r="L15" s="57" t="e">
        <f>CONCATENATE(G15," ",VLOOKUP(H15,'Matrix KLasse'!$A$3:$C$9,MATCH(F15,'Matrix KLasse'!$A$3:$C$3,0),0)," ",I15)</f>
        <v>#N/A</v>
      </c>
      <c r="M15" s="58"/>
      <c r="N15" s="7" t="str">
        <f>IF(OR(J15="x",K15="x"),COUNTA(J15:K15)*VLOOKUP(H15,Startgelder!$A$1:$C$7,MATCH($B$10,Startgelder!$A$1:$C$1,0),0),"")</f>
        <v/>
      </c>
      <c r="O15" s="8" t="e">
        <f>IF(N15&gt;0,INDEX(Startgelder!$A$1:$D$7,MATCH(H15,Startgelder!$A$1:$A$7,0),MATCH("Doping",Startgelder!$A$1:$D$1,0)),"")</f>
        <v>#N/A</v>
      </c>
    </row>
    <row r="16" spans="1:15" x14ac:dyDescent="0.2">
      <c r="A16" s="17">
        <v>4</v>
      </c>
      <c r="B16" s="35" t="str">
        <f t="shared" si="0"/>
        <v/>
      </c>
      <c r="C16" s="20"/>
      <c r="D16" s="20"/>
      <c r="E16" s="19"/>
      <c r="F16" s="20"/>
      <c r="G16" s="20"/>
      <c r="H16" s="20"/>
      <c r="I16" s="21"/>
      <c r="J16" s="22"/>
      <c r="K16" s="23"/>
      <c r="L16" s="57" t="e">
        <f>CONCATENATE(G16," ",VLOOKUP(H16,'Matrix KLasse'!$A$3:$C$9,MATCH(F16,'Matrix KLasse'!$A$3:$C$3,0),0)," ",I16)</f>
        <v>#N/A</v>
      </c>
      <c r="M16" s="58"/>
      <c r="N16" s="7" t="str">
        <f>IF(OR(J16="x",K16="x"),COUNTA(J16:K16)*VLOOKUP(H16,Startgelder!$A$1:$C$7,MATCH($B$10,Startgelder!$A$1:$C$1,0),0),"")</f>
        <v/>
      </c>
      <c r="O16" s="8" t="e">
        <f>IF(N16&gt;0,INDEX(Startgelder!$A$1:$D$7,MATCH(H16,Startgelder!$A$1:$A$7,0),MATCH("Doping",Startgelder!$A$1:$D$1,0)),"")</f>
        <v>#N/A</v>
      </c>
    </row>
    <row r="17" spans="1:15" x14ac:dyDescent="0.2">
      <c r="A17" s="17">
        <v>5</v>
      </c>
      <c r="B17" s="35" t="str">
        <f t="shared" si="0"/>
        <v/>
      </c>
      <c r="C17" s="20"/>
      <c r="D17" s="20"/>
      <c r="E17" s="19"/>
      <c r="F17" s="20"/>
      <c r="G17" s="20"/>
      <c r="H17" s="20"/>
      <c r="I17" s="21"/>
      <c r="J17" s="22"/>
      <c r="K17" s="23"/>
      <c r="L17" s="57" t="e">
        <f>CONCATENATE(G17," ",VLOOKUP(H17,'Matrix KLasse'!$A$3:$C$9,MATCH(F17,'Matrix KLasse'!$A$3:$C$3,0),0)," ",I17)</f>
        <v>#N/A</v>
      </c>
      <c r="M17" s="58"/>
      <c r="N17" s="7" t="str">
        <f>IF(OR(J17="x",K17="x"),COUNTA(J17:K17)*VLOOKUP(H17,Startgelder!$A$1:$C$7,MATCH($B$10,Startgelder!$A$1:$C$1,0),0),"")</f>
        <v/>
      </c>
      <c r="O17" s="8" t="e">
        <f>VLOOKUP(H17,Startgelder!$A$1:$D$7,MATCH("Doping",Startgelder!$A$1:$D$1,0),0)</f>
        <v>#N/A</v>
      </c>
    </row>
    <row r="18" spans="1:15" x14ac:dyDescent="0.2">
      <c r="A18" s="17">
        <v>6</v>
      </c>
      <c r="B18" s="35" t="str">
        <f t="shared" si="0"/>
        <v/>
      </c>
      <c r="C18" s="20"/>
      <c r="D18" s="20"/>
      <c r="E18" s="19"/>
      <c r="F18" s="20"/>
      <c r="G18" s="20"/>
      <c r="H18" s="20"/>
      <c r="I18" s="21"/>
      <c r="J18" s="22"/>
      <c r="K18" s="23"/>
      <c r="L18" s="57" t="e">
        <f>CONCATENATE(G18," ",VLOOKUP(H18,'Matrix KLasse'!$A$3:$C$9,MATCH(F18,'Matrix KLasse'!$A$3:$C$3,0),0)," ",I18)</f>
        <v>#N/A</v>
      </c>
      <c r="M18" s="58"/>
      <c r="N18" s="7" t="str">
        <f>IF(OR(J18="x",K18="x"),COUNTA(J18:K18)*VLOOKUP(H18,Startgelder!$A$1:$C$7,MATCH($B$10,Startgelder!$A$1:$C$1,0),0),"")</f>
        <v/>
      </c>
      <c r="O18" s="8" t="e">
        <f>VLOOKUP(H18,Startgelder!$A$1:$D$7,MATCH("Doping",Startgelder!$A$1:$D$1,0),0)</f>
        <v>#N/A</v>
      </c>
    </row>
    <row r="19" spans="1:15" x14ac:dyDescent="0.2">
      <c r="A19" s="17">
        <v>7</v>
      </c>
      <c r="B19" s="35" t="str">
        <f t="shared" si="0"/>
        <v/>
      </c>
      <c r="C19" s="18"/>
      <c r="D19" s="20"/>
      <c r="E19" s="19"/>
      <c r="F19" s="20"/>
      <c r="G19" s="20"/>
      <c r="H19" s="20"/>
      <c r="I19" s="21"/>
      <c r="J19" s="22"/>
      <c r="K19" s="23"/>
      <c r="L19" s="57" t="e">
        <f>CONCATENATE(G19," ",VLOOKUP(H19,'Matrix KLasse'!$A$3:$C$9,MATCH(F19,'Matrix KLasse'!$A$3:$C$3,0),0)," ",I19)</f>
        <v>#N/A</v>
      </c>
      <c r="M19" s="58"/>
      <c r="N19" s="7" t="str">
        <f>IF(OR(J19="x",K19="x"),COUNTA(J19:K19)*VLOOKUP(H19,Startgelder!$A$1:$C$7,MATCH($B$10,Startgelder!$A$1:$C$1,0),0),"")</f>
        <v/>
      </c>
      <c r="O19" s="8" t="e">
        <f>VLOOKUP(H19,Startgelder!$A$1:$D$7,MATCH("Doping",Startgelder!$A$1:$D$1,0),0)</f>
        <v>#N/A</v>
      </c>
    </row>
    <row r="20" spans="1:15" x14ac:dyDescent="0.2">
      <c r="A20" s="17">
        <v>8</v>
      </c>
      <c r="B20" s="35" t="str">
        <f t="shared" si="0"/>
        <v/>
      </c>
      <c r="C20" s="20"/>
      <c r="D20" s="20"/>
      <c r="E20" s="19"/>
      <c r="F20" s="20"/>
      <c r="G20" s="20"/>
      <c r="H20" s="20"/>
      <c r="I20" s="21"/>
      <c r="J20" s="22"/>
      <c r="K20" s="23"/>
      <c r="L20" s="57" t="e">
        <f>CONCATENATE(G20," ",VLOOKUP(H20,'Matrix KLasse'!$A$3:$C$9,MATCH(F20,'Matrix KLasse'!$A$3:$C$3,0),0)," ",I20)</f>
        <v>#N/A</v>
      </c>
      <c r="M20" s="58"/>
      <c r="N20" s="7" t="str">
        <f>IF(OR(J20="x",K20="x"),COUNTA(J20:K20)*VLOOKUP(H20,Startgelder!$A$1:$C$7,MATCH($B$10,Startgelder!$A$1:$C$1,0),0),"")</f>
        <v/>
      </c>
      <c r="O20" s="8" t="e">
        <f>VLOOKUP(H20,Startgelder!$A$1:$D$7,MATCH("Doping",Startgelder!$A$1:$D$1,0),0)</f>
        <v>#N/A</v>
      </c>
    </row>
    <row r="21" spans="1:15" x14ac:dyDescent="0.2">
      <c r="A21" s="17">
        <v>9</v>
      </c>
      <c r="B21" s="35" t="str">
        <f t="shared" si="0"/>
        <v/>
      </c>
      <c r="C21" s="18"/>
      <c r="D21" s="20"/>
      <c r="E21" s="19"/>
      <c r="F21" s="20"/>
      <c r="G21" s="20"/>
      <c r="H21" s="20"/>
      <c r="I21" s="21"/>
      <c r="J21" s="22"/>
      <c r="K21" s="23"/>
      <c r="L21" s="57" t="e">
        <f>CONCATENATE(G21," ",VLOOKUP(H21,'Matrix KLasse'!$A$3:$C$9,MATCH(F21,'Matrix KLasse'!$A$3:$C$3,0),0)," ",I21)</f>
        <v>#N/A</v>
      </c>
      <c r="M21" s="58"/>
      <c r="N21" s="7" t="str">
        <f>IF(OR(J21="x",K21="x"),COUNTA(J21:K21)*VLOOKUP(H21,Startgelder!$A$1:$C$7,MATCH($B$10,Startgelder!$A$1:$C$1,0),0),"")</f>
        <v/>
      </c>
      <c r="O21" s="8" t="e">
        <f>VLOOKUP(H21,Startgelder!$A$1:$D$7,MATCH("Doping",Startgelder!$A$1:$D$1,0),0)</f>
        <v>#N/A</v>
      </c>
    </row>
    <row r="22" spans="1:15" x14ac:dyDescent="0.2">
      <c r="A22" s="17">
        <v>10</v>
      </c>
      <c r="B22" s="35" t="str">
        <f t="shared" si="0"/>
        <v/>
      </c>
      <c r="C22" s="20"/>
      <c r="D22" s="20"/>
      <c r="E22" s="19"/>
      <c r="F22" s="20"/>
      <c r="G22" s="20"/>
      <c r="H22" s="20"/>
      <c r="I22" s="21"/>
      <c r="J22" s="22"/>
      <c r="K22" s="23"/>
      <c r="L22" s="57" t="e">
        <f>CONCATENATE(G22," ",VLOOKUP(H22,'Matrix KLasse'!$A$3:$C$9,MATCH(F22,'Matrix KLasse'!$A$3:$C$3,0),0)," ",I22)</f>
        <v>#N/A</v>
      </c>
      <c r="M22" s="58"/>
      <c r="N22" s="7" t="str">
        <f>IF(OR(J22="x",K22="x"),COUNTA(J22:K22)*VLOOKUP(H22,Startgelder!$A$1:$C$7,MATCH($B$10,Startgelder!$A$1:$C$1,0),0),"")</f>
        <v/>
      </c>
      <c r="O22" s="8" t="e">
        <f>VLOOKUP(H22,Startgelder!$A$1:$D$7,MATCH("Doping",Startgelder!$A$1:$D$1,0),0)</f>
        <v>#N/A</v>
      </c>
    </row>
    <row r="23" spans="1:15" x14ac:dyDescent="0.2">
      <c r="A23" s="17">
        <v>11</v>
      </c>
      <c r="B23" s="35" t="str">
        <f t="shared" si="0"/>
        <v/>
      </c>
      <c r="C23" s="20"/>
      <c r="D23" s="20"/>
      <c r="E23" s="19"/>
      <c r="F23" s="20"/>
      <c r="G23" s="20"/>
      <c r="H23" s="20"/>
      <c r="I23" s="21"/>
      <c r="J23" s="22"/>
      <c r="K23" s="23"/>
      <c r="L23" s="57" t="e">
        <f>CONCATENATE(G23," ",VLOOKUP(H23,'Matrix KLasse'!$A$3:$C$9,MATCH(F23,'Matrix KLasse'!$A$3:$C$3,0),0)," ",I23)</f>
        <v>#N/A</v>
      </c>
      <c r="M23" s="58"/>
      <c r="N23" s="7" t="str">
        <f>IF(OR(J23="x",K23="x"),COUNTA(J23:K23)*VLOOKUP(H23,Startgelder!$A$1:$C$7,MATCH($B$10,Startgelder!$A$1:$C$1,0),0),"")</f>
        <v/>
      </c>
      <c r="O23" s="8" t="e">
        <f>VLOOKUP(H23,Startgelder!$A$1:$D$7,MATCH("Doping",Startgelder!$A$1:$D$1,0),0)</f>
        <v>#N/A</v>
      </c>
    </row>
    <row r="24" spans="1:15" x14ac:dyDescent="0.2">
      <c r="A24" s="17">
        <v>12</v>
      </c>
      <c r="B24" s="35" t="str">
        <f t="shared" si="0"/>
        <v/>
      </c>
      <c r="C24" s="20"/>
      <c r="D24" s="20"/>
      <c r="E24" s="19"/>
      <c r="F24" s="20"/>
      <c r="G24" s="20"/>
      <c r="H24" s="20"/>
      <c r="I24" s="21"/>
      <c r="J24" s="22"/>
      <c r="K24" s="23"/>
      <c r="L24" s="57" t="e">
        <f>CONCATENATE(G24," ",VLOOKUP(H24,'Matrix KLasse'!$A$3:$C$9,MATCH(F24,'Matrix KLasse'!$A$3:$C$3,0),0)," ",I24)</f>
        <v>#N/A</v>
      </c>
      <c r="M24" s="58"/>
      <c r="N24" s="7" t="str">
        <f>IF(OR(J24="x",K24="x"),COUNTA(J24:K24)*VLOOKUP(H24,Startgelder!$A$1:$C$7,MATCH($B$10,Startgelder!$A$1:$C$1,0),0),"")</f>
        <v/>
      </c>
      <c r="O24" s="8" t="e">
        <f>VLOOKUP(H24,Startgelder!$A$1:$D$7,MATCH("Doping",Startgelder!$A$1:$D$1,0),0)</f>
        <v>#N/A</v>
      </c>
    </row>
    <row r="25" spans="1:15" x14ac:dyDescent="0.2">
      <c r="A25" s="17">
        <v>13</v>
      </c>
      <c r="B25" s="35" t="str">
        <f t="shared" si="0"/>
        <v/>
      </c>
      <c r="C25" s="20"/>
      <c r="D25" s="20"/>
      <c r="E25" s="19"/>
      <c r="F25" s="20"/>
      <c r="G25" s="20"/>
      <c r="H25" s="20"/>
      <c r="I25" s="21"/>
      <c r="J25" s="22"/>
      <c r="K25" s="23"/>
      <c r="L25" s="57" t="e">
        <f>CONCATENATE(G25," ",VLOOKUP(H25,'Matrix KLasse'!$A$3:$C$9,MATCH(F25,'Matrix KLasse'!$A$3:$C$3,0),0)," ",I25)</f>
        <v>#N/A</v>
      </c>
      <c r="M25" s="58"/>
      <c r="N25" s="7" t="str">
        <f>IF(OR(J25="x",K25="x"),COUNTA(J25:K25)*VLOOKUP(H25,Startgelder!$A$1:$C$7,MATCH($B$10,Startgelder!$A$1:$C$1,0),0),"")</f>
        <v/>
      </c>
      <c r="O25" s="8" t="e">
        <f>VLOOKUP(H25,Startgelder!$A$1:$D$7,MATCH("Doping",Startgelder!$A$1:$D$1,0),0)</f>
        <v>#N/A</v>
      </c>
    </row>
    <row r="26" spans="1:15" x14ac:dyDescent="0.2">
      <c r="A26" s="17">
        <v>14</v>
      </c>
      <c r="B26" s="35" t="str">
        <f t="shared" si="0"/>
        <v/>
      </c>
      <c r="C26" s="20"/>
      <c r="D26" s="20"/>
      <c r="E26" s="19"/>
      <c r="F26" s="20"/>
      <c r="G26" s="20"/>
      <c r="H26" s="20"/>
      <c r="I26" s="21"/>
      <c r="J26" s="22"/>
      <c r="K26" s="23"/>
      <c r="L26" s="57" t="e">
        <f>CONCATENATE(G26," ",VLOOKUP(H26,'Matrix KLasse'!$A$3:$C$9,MATCH(F26,'Matrix KLasse'!$A$3:$C$3,0),0)," ",I26)</f>
        <v>#N/A</v>
      </c>
      <c r="M26" s="58"/>
      <c r="N26" s="7" t="str">
        <f>IF(OR(J26="x",K26="x"),COUNTA(J26:K26)*VLOOKUP(H26,Startgelder!$A$1:$C$7,MATCH($B$10,Startgelder!$A$1:$C$1,0),0),"")</f>
        <v/>
      </c>
      <c r="O26" s="8" t="e">
        <f>VLOOKUP(H26,Startgelder!$A$1:$D$7,MATCH("Doping",Startgelder!$A$1:$D$1,0),0)</f>
        <v>#N/A</v>
      </c>
    </row>
    <row r="27" spans="1:15" x14ac:dyDescent="0.2">
      <c r="A27" s="17">
        <v>15</v>
      </c>
      <c r="B27" s="35" t="str">
        <f t="shared" si="0"/>
        <v/>
      </c>
      <c r="C27" s="20"/>
      <c r="D27" s="20"/>
      <c r="E27" s="19"/>
      <c r="F27" s="20"/>
      <c r="G27" s="20"/>
      <c r="H27" s="20"/>
      <c r="I27" s="21"/>
      <c r="J27" s="22"/>
      <c r="K27" s="23"/>
      <c r="L27" s="57" t="e">
        <f>CONCATENATE(G27," ",VLOOKUP(H27,'Matrix KLasse'!$A$3:$C$9,MATCH(F27,'Matrix KLasse'!$A$3:$C$3,0),0)," ",I27)</f>
        <v>#N/A</v>
      </c>
      <c r="M27" s="58"/>
      <c r="N27" s="7" t="str">
        <f>IF(OR(J27="x",K27="x"),COUNTA(J27:K27)*VLOOKUP(H27,Startgelder!$A$1:$C$7,MATCH($B$10,Startgelder!$A$1:$C$1,0),0),"")</f>
        <v/>
      </c>
      <c r="O27" s="8" t="e">
        <f>VLOOKUP(H27,Startgelder!$A$1:$D$7,MATCH("Doping",Startgelder!$A$1:$D$1,0),0)</f>
        <v>#N/A</v>
      </c>
    </row>
    <row r="28" spans="1:15" x14ac:dyDescent="0.2">
      <c r="A28" s="17">
        <v>16</v>
      </c>
      <c r="B28" s="35" t="str">
        <f t="shared" si="0"/>
        <v/>
      </c>
      <c r="C28" s="20"/>
      <c r="D28" s="20"/>
      <c r="E28" s="19"/>
      <c r="F28" s="20"/>
      <c r="G28" s="20"/>
      <c r="H28" s="20"/>
      <c r="I28" s="21"/>
      <c r="J28" s="22"/>
      <c r="K28" s="23"/>
      <c r="L28" s="57" t="e">
        <f>CONCATENATE(G28," ",VLOOKUP(H28,'Matrix KLasse'!$A$3:$C$9,MATCH(F28,'Matrix KLasse'!$A$3:$C$3,0),0)," ",I28)</f>
        <v>#N/A</v>
      </c>
      <c r="M28" s="58"/>
      <c r="N28" s="7" t="str">
        <f>IF(OR(J28="x",K28="x"),COUNTA(J28:K28)*VLOOKUP(H28,Startgelder!$A$1:$C$7,MATCH($B$10,Startgelder!$A$1:$C$1,0),0),"")</f>
        <v/>
      </c>
      <c r="O28" s="8" t="e">
        <f>VLOOKUP(H28,Startgelder!$A$1:$D$7,MATCH("Doping",Startgelder!$A$1:$D$1,0),0)</f>
        <v>#N/A</v>
      </c>
    </row>
    <row r="29" spans="1:15" x14ac:dyDescent="0.2">
      <c r="A29" s="17">
        <v>17</v>
      </c>
      <c r="B29" s="35" t="str">
        <f t="shared" si="0"/>
        <v/>
      </c>
      <c r="C29" s="20"/>
      <c r="D29" s="20"/>
      <c r="E29" s="19"/>
      <c r="F29" s="20"/>
      <c r="G29" s="20"/>
      <c r="H29" s="20"/>
      <c r="I29" s="21"/>
      <c r="J29" s="22"/>
      <c r="K29" s="23"/>
      <c r="L29" s="57" t="e">
        <f>CONCATENATE(G29," ",VLOOKUP(H29,'Matrix KLasse'!$A$3:$C$9,MATCH(F29,'Matrix KLasse'!$A$3:$C$3,0),0)," ",I29)</f>
        <v>#N/A</v>
      </c>
      <c r="M29" s="58"/>
      <c r="N29" s="7" t="str">
        <f>IF(OR(J29="x",K29="x"),COUNTA(J29:K29)*VLOOKUP(H29,Startgelder!$A$1:$C$7,MATCH($B$10,Startgelder!$A$1:$C$1,0),0),"")</f>
        <v/>
      </c>
      <c r="O29" s="8" t="e">
        <f>VLOOKUP(H29,Startgelder!$A$1:$D$7,MATCH("Doping",Startgelder!$A$1:$D$1,0),0)</f>
        <v>#N/A</v>
      </c>
    </row>
    <row r="30" spans="1:15" x14ac:dyDescent="0.2">
      <c r="A30" s="17">
        <v>18</v>
      </c>
      <c r="B30" s="35" t="str">
        <f t="shared" si="0"/>
        <v/>
      </c>
      <c r="C30" s="20"/>
      <c r="D30" s="20"/>
      <c r="E30" s="19"/>
      <c r="F30" s="20"/>
      <c r="G30" s="20"/>
      <c r="H30" s="20"/>
      <c r="I30" s="21"/>
      <c r="J30" s="22"/>
      <c r="K30" s="23"/>
      <c r="L30" s="57" t="e">
        <f>CONCATENATE(G30," ",VLOOKUP(H30,'Matrix KLasse'!$A$3:$C$9,MATCH(F30,'Matrix KLasse'!$A$3:$C$3,0),0)," ",I30)</f>
        <v>#N/A</v>
      </c>
      <c r="M30" s="58"/>
      <c r="N30" s="7" t="str">
        <f>IF(OR(J30="x",K30="x"),COUNTA(J30:K30)*VLOOKUP(H30,Startgelder!$A$1:$C$7,MATCH($B$10,Startgelder!$A$1:$C$1,0),0),"")</f>
        <v/>
      </c>
      <c r="O30" s="8" t="e">
        <f>VLOOKUP(H30,Startgelder!$A$1:$D$7,MATCH("Doping",Startgelder!$A$1:$D$1,0),0)</f>
        <v>#N/A</v>
      </c>
    </row>
    <row r="31" spans="1:15" x14ac:dyDescent="0.2">
      <c r="A31" s="17">
        <v>19</v>
      </c>
      <c r="B31" s="35" t="str">
        <f t="shared" si="0"/>
        <v/>
      </c>
      <c r="C31" s="20"/>
      <c r="D31" s="20"/>
      <c r="E31" s="19"/>
      <c r="F31" s="20"/>
      <c r="G31" s="20"/>
      <c r="H31" s="20"/>
      <c r="I31" s="21"/>
      <c r="J31" s="22"/>
      <c r="K31" s="23"/>
      <c r="L31" s="57" t="e">
        <f>CONCATENATE(G31," ",VLOOKUP(H31,'Matrix KLasse'!$A$3:$C$9,MATCH(F31,'Matrix KLasse'!$A$3:$C$3,0),0)," ",I31)</f>
        <v>#N/A</v>
      </c>
      <c r="M31" s="58"/>
      <c r="N31" s="7" t="str">
        <f>IF(OR(J31="x",K31="x"),COUNTA(J31:K31)*VLOOKUP(H31,Startgelder!$A$1:$C$7,MATCH($B$10,Startgelder!$A$1:$C$1,0),0),"")</f>
        <v/>
      </c>
      <c r="O31" s="8" t="e">
        <f>VLOOKUP(H31,Startgelder!$A$1:$D$7,MATCH("Doping",Startgelder!$A$1:$D$1,0),0)</f>
        <v>#N/A</v>
      </c>
    </row>
    <row r="32" spans="1:15" x14ac:dyDescent="0.2">
      <c r="A32" s="17">
        <v>20</v>
      </c>
      <c r="B32" s="35" t="str">
        <f t="shared" si="0"/>
        <v/>
      </c>
      <c r="C32" s="20"/>
      <c r="D32" s="20"/>
      <c r="E32" s="19"/>
      <c r="F32" s="20"/>
      <c r="G32" s="20"/>
      <c r="H32" s="20"/>
      <c r="I32" s="21"/>
      <c r="J32" s="22"/>
      <c r="K32" s="23"/>
      <c r="L32" s="57" t="e">
        <f>CONCATENATE(G32," ",VLOOKUP(H32,'Matrix KLasse'!$A$3:$C$9,MATCH(F32,'Matrix KLasse'!$A$3:$C$3,0),0)," ",I32)</f>
        <v>#N/A</v>
      </c>
      <c r="M32" s="58"/>
      <c r="N32" s="7" t="str">
        <f>IF(OR(J32="x",K32="x"),COUNTA(J32:K32)*VLOOKUP(H32,Startgelder!$A$1:$C$7,MATCH($B$10,Startgelder!$A$1:$C$1,0),0),"")</f>
        <v/>
      </c>
      <c r="O32" s="8" t="e">
        <f>VLOOKUP(H32,Startgelder!$A$1:$D$7,MATCH("Doping",Startgelder!$A$1:$D$1,0),0)</f>
        <v>#N/A</v>
      </c>
    </row>
    <row r="33" spans="1:15" x14ac:dyDescent="0.2">
      <c r="A33" s="17">
        <v>21</v>
      </c>
      <c r="B33" s="35" t="str">
        <f t="shared" si="0"/>
        <v/>
      </c>
      <c r="C33" s="20"/>
      <c r="D33" s="20"/>
      <c r="E33" s="19"/>
      <c r="F33" s="20"/>
      <c r="G33" s="20"/>
      <c r="H33" s="20"/>
      <c r="I33" s="21"/>
      <c r="J33" s="22"/>
      <c r="K33" s="23"/>
      <c r="L33" s="57" t="e">
        <f>CONCATENATE(G33," ",VLOOKUP(H33,'Matrix KLasse'!$A$3:$C$9,MATCH(F33,'Matrix KLasse'!$A$3:$C$3,0),0)," ",I33)</f>
        <v>#N/A</v>
      </c>
      <c r="M33" s="58"/>
      <c r="N33" s="7" t="str">
        <f>IF(OR(J33="x",K33="x"),COUNTA(J33:K33)*VLOOKUP(H33,Startgelder!$A$1:$C$7,MATCH($B$10,Startgelder!$A$1:$C$1,0),0),"")</f>
        <v/>
      </c>
      <c r="O33" s="8" t="e">
        <f>VLOOKUP(H33,Startgelder!$A$1:$D$7,MATCH("Doping",Startgelder!$A$1:$D$1,0),0)</f>
        <v>#N/A</v>
      </c>
    </row>
    <row r="34" spans="1:15" x14ac:dyDescent="0.2">
      <c r="A34" s="17">
        <v>22</v>
      </c>
      <c r="B34" s="35" t="str">
        <f t="shared" si="0"/>
        <v/>
      </c>
      <c r="C34" s="20"/>
      <c r="D34" s="20"/>
      <c r="E34" s="19"/>
      <c r="F34" s="20"/>
      <c r="G34" s="20"/>
      <c r="H34" s="20"/>
      <c r="I34" s="21"/>
      <c r="J34" s="22"/>
      <c r="K34" s="23"/>
      <c r="L34" s="57" t="e">
        <f>CONCATENATE(G34," ",VLOOKUP(H34,'Matrix KLasse'!$A$3:$C$9,MATCH(F34,'Matrix KLasse'!$A$3:$C$3,0),0)," ",I34)</f>
        <v>#N/A</v>
      </c>
      <c r="M34" s="58"/>
      <c r="N34" s="7" t="str">
        <f>IF(OR(J34="x",K34="x"),COUNTA(J34:K34)*VLOOKUP(H34,Startgelder!$A$1:$C$7,MATCH($B$10,Startgelder!$A$1:$C$1,0),0),"")</f>
        <v/>
      </c>
      <c r="O34" s="8" t="e">
        <f>VLOOKUP(H34,Startgelder!$A$1:$D$7,MATCH("Doping",Startgelder!$A$1:$D$1,0),0)</f>
        <v>#N/A</v>
      </c>
    </row>
    <row r="35" spans="1:15" x14ac:dyDescent="0.2">
      <c r="A35" s="17">
        <v>23</v>
      </c>
      <c r="B35" s="35" t="str">
        <f t="shared" si="0"/>
        <v/>
      </c>
      <c r="C35" s="20"/>
      <c r="D35" s="20"/>
      <c r="E35" s="19"/>
      <c r="F35" s="20"/>
      <c r="G35" s="20"/>
      <c r="H35" s="20"/>
      <c r="I35" s="21"/>
      <c r="J35" s="22"/>
      <c r="K35" s="23"/>
      <c r="L35" s="57" t="e">
        <f>CONCATENATE(G35," ",VLOOKUP(H35,'Matrix KLasse'!$A$3:$C$9,MATCH(F35,'Matrix KLasse'!$A$3:$C$3,0),0)," ",I35)</f>
        <v>#N/A</v>
      </c>
      <c r="M35" s="58"/>
      <c r="N35" s="7" t="str">
        <f>IF(OR(J35="x",K35="x"),COUNTA(J35:K35)*VLOOKUP(H35,Startgelder!$A$1:$C$7,MATCH($B$10,Startgelder!$A$1:$C$1,0),0),"")</f>
        <v/>
      </c>
      <c r="O35" s="8" t="e">
        <f>VLOOKUP(H35,Startgelder!$A$1:$D$7,MATCH("Doping",Startgelder!$A$1:$D$1,0),0)</f>
        <v>#N/A</v>
      </c>
    </row>
    <row r="36" spans="1:15" x14ac:dyDescent="0.2">
      <c r="A36" s="17">
        <v>24</v>
      </c>
      <c r="B36" s="35" t="str">
        <f t="shared" si="0"/>
        <v/>
      </c>
      <c r="C36" s="20"/>
      <c r="D36" s="20"/>
      <c r="E36" s="19"/>
      <c r="F36" s="20"/>
      <c r="G36" s="20"/>
      <c r="H36" s="20"/>
      <c r="I36" s="21"/>
      <c r="J36" s="22"/>
      <c r="K36" s="23"/>
      <c r="L36" s="57" t="e">
        <f>CONCATENATE(G36," ",VLOOKUP(H36,'Matrix KLasse'!$A$3:$C$9,MATCH(F36,'Matrix KLasse'!$A$3:$C$3,0),0)," ",I36)</f>
        <v>#N/A</v>
      </c>
      <c r="M36" s="58"/>
      <c r="N36" s="7" t="str">
        <f>IF(OR(J36="x",K36="x"),COUNTA(J36:K36)*VLOOKUP(H36,Startgelder!$A$1:$C$7,MATCH($B$10,Startgelder!$A$1:$C$1,0),0),"")</f>
        <v/>
      </c>
      <c r="O36" s="8" t="e">
        <f>VLOOKUP(H36,Startgelder!$A$1:$D$7,MATCH("Doping",Startgelder!$A$1:$D$1,0),0)</f>
        <v>#N/A</v>
      </c>
    </row>
    <row r="37" spans="1:15" x14ac:dyDescent="0.2">
      <c r="A37" s="17">
        <v>25</v>
      </c>
      <c r="B37" s="35" t="str">
        <f t="shared" si="0"/>
        <v/>
      </c>
      <c r="C37" s="20"/>
      <c r="D37" s="20"/>
      <c r="E37" s="19"/>
      <c r="F37" s="20"/>
      <c r="G37" s="20"/>
      <c r="H37" s="20"/>
      <c r="I37" s="21"/>
      <c r="J37" s="22"/>
      <c r="K37" s="23"/>
      <c r="L37" s="57" t="e">
        <f>CONCATENATE(G37," ",VLOOKUP(H37,'Matrix KLasse'!$A$3:$C$9,MATCH(F37,'Matrix KLasse'!$A$3:$C$3,0),0)," ",I37)</f>
        <v>#N/A</v>
      </c>
      <c r="M37" s="58"/>
      <c r="N37" s="7" t="str">
        <f>IF(OR(J37="x",K37="x"),COUNTA(J37:K37)*VLOOKUP(H37,Startgelder!$A$1:$C$7,MATCH($B$10,Startgelder!$A$1:$C$1,0),0),"")</f>
        <v/>
      </c>
      <c r="O37" s="8" t="e">
        <f>VLOOKUP(H37,Startgelder!$A$1:$D$7,MATCH("Doping",Startgelder!$A$1:$D$1,0),0)</f>
        <v>#N/A</v>
      </c>
    </row>
    <row r="38" spans="1:15" x14ac:dyDescent="0.2">
      <c r="A38" s="17">
        <v>26</v>
      </c>
      <c r="B38" s="35" t="str">
        <f t="shared" si="0"/>
        <v/>
      </c>
      <c r="C38" s="20"/>
      <c r="D38" s="20"/>
      <c r="E38" s="19"/>
      <c r="F38" s="20"/>
      <c r="G38" s="20"/>
      <c r="H38" s="20"/>
      <c r="I38" s="21"/>
      <c r="J38" s="22"/>
      <c r="K38" s="23"/>
      <c r="L38" s="57" t="e">
        <f>CONCATENATE(G38," ",VLOOKUP(H38,'Matrix KLasse'!$A$3:$C$9,MATCH(F38,'Matrix KLasse'!$A$3:$C$3,0),0)," ",I38)</f>
        <v>#N/A</v>
      </c>
      <c r="M38" s="58"/>
      <c r="N38" s="7" t="str">
        <f>IF(OR(J38="x",K38="x"),COUNTA(J38:K38)*VLOOKUP(H38,Startgelder!$A$1:$C$7,MATCH($B$10,Startgelder!$A$1:$C$1,0),0),"")</f>
        <v/>
      </c>
      <c r="O38" s="8" t="e">
        <f>VLOOKUP(H38,Startgelder!$A$1:$D$7,MATCH("Doping",Startgelder!$A$1:$D$1,0),0)</f>
        <v>#N/A</v>
      </c>
    </row>
    <row r="39" spans="1:15" x14ac:dyDescent="0.2">
      <c r="A39" s="17">
        <v>27</v>
      </c>
      <c r="B39" s="35" t="str">
        <f t="shared" si="0"/>
        <v/>
      </c>
      <c r="C39" s="20"/>
      <c r="D39" s="20"/>
      <c r="E39" s="19"/>
      <c r="F39" s="20"/>
      <c r="G39" s="20"/>
      <c r="H39" s="20"/>
      <c r="I39" s="21"/>
      <c r="J39" s="22"/>
      <c r="K39" s="23"/>
      <c r="L39" s="57" t="e">
        <f>CONCATENATE(G39," ",VLOOKUP(H39,'Matrix KLasse'!$A$3:$C$9,MATCH(F39,'Matrix KLasse'!$A$3:$C$3,0),0)," ",I39)</f>
        <v>#N/A</v>
      </c>
      <c r="M39" s="58"/>
      <c r="N39" s="7" t="str">
        <f>IF(OR(J39="x",K39="x"),COUNTA(J39:K39)*VLOOKUP(H39,Startgelder!$A$1:$C$7,MATCH($B$10,Startgelder!$A$1:$C$1,0),0),"")</f>
        <v/>
      </c>
      <c r="O39" s="8" t="e">
        <f>VLOOKUP(H39,Startgelder!$A$1:$D$7,MATCH("Doping",Startgelder!$A$1:$D$1,0),0)</f>
        <v>#N/A</v>
      </c>
    </row>
    <row r="40" spans="1:15" x14ac:dyDescent="0.2">
      <c r="A40" s="17">
        <v>28</v>
      </c>
      <c r="B40" s="35" t="str">
        <f t="shared" si="0"/>
        <v/>
      </c>
      <c r="C40" s="20"/>
      <c r="D40" s="20"/>
      <c r="E40" s="19"/>
      <c r="F40" s="20"/>
      <c r="G40" s="20"/>
      <c r="H40" s="20"/>
      <c r="I40" s="21"/>
      <c r="J40" s="22"/>
      <c r="K40" s="23"/>
      <c r="L40" s="57" t="e">
        <f>CONCATENATE(G40," ",VLOOKUP(H40,'Matrix KLasse'!$A$3:$C$9,MATCH(F40,'Matrix KLasse'!$A$3:$C$3,0),0)," ",I40)</f>
        <v>#N/A</v>
      </c>
      <c r="M40" s="58"/>
      <c r="N40" s="7" t="str">
        <f>IF(OR(J40="x",K40="x"),COUNTA(J40:K40)*VLOOKUP(H40,Startgelder!$A$1:$C$7,MATCH($B$10,Startgelder!$A$1:$C$1,0),0),"")</f>
        <v/>
      </c>
      <c r="O40" s="8" t="e">
        <f>VLOOKUP(H40,Startgelder!$A$1:$D$7,MATCH("Doping",Startgelder!$A$1:$D$1,0),0)</f>
        <v>#N/A</v>
      </c>
    </row>
    <row r="41" spans="1:15" x14ac:dyDescent="0.2">
      <c r="A41" s="17">
        <v>29</v>
      </c>
      <c r="B41" s="35" t="str">
        <f t="shared" si="0"/>
        <v/>
      </c>
      <c r="C41" s="20"/>
      <c r="D41" s="20"/>
      <c r="E41" s="19"/>
      <c r="F41" s="20"/>
      <c r="G41" s="20"/>
      <c r="H41" s="20"/>
      <c r="I41" s="21"/>
      <c r="J41" s="22"/>
      <c r="K41" s="23"/>
      <c r="L41" s="57" t="e">
        <f>CONCATENATE(G41," ",VLOOKUP(H41,'Matrix KLasse'!$A$3:$C$9,MATCH(F41,'Matrix KLasse'!$A$3:$C$3,0),0)," ",I41)</f>
        <v>#N/A</v>
      </c>
      <c r="M41" s="58"/>
      <c r="N41" s="7" t="str">
        <f>IF(OR(J41="x",K41="x"),COUNTA(J41:K41)*VLOOKUP(H41,Startgelder!$A$1:$C$7,MATCH($B$10,Startgelder!$A$1:$C$1,0),0),"")</f>
        <v/>
      </c>
      <c r="O41" s="8" t="e">
        <f>VLOOKUP(H41,Startgelder!$A$1:$D$7,MATCH("Doping",Startgelder!$A$1:$D$1,0),0)</f>
        <v>#N/A</v>
      </c>
    </row>
    <row r="42" spans="1:15" x14ac:dyDescent="0.2">
      <c r="A42" s="17">
        <v>30</v>
      </c>
      <c r="B42" s="35" t="str">
        <f t="shared" si="0"/>
        <v/>
      </c>
      <c r="C42" s="20"/>
      <c r="D42" s="20"/>
      <c r="E42" s="19"/>
      <c r="F42" s="20"/>
      <c r="G42" s="20"/>
      <c r="H42" s="20"/>
      <c r="I42" s="21"/>
      <c r="J42" s="22"/>
      <c r="K42" s="23"/>
      <c r="L42" s="57" t="e">
        <f>CONCATENATE(G42," ",VLOOKUP(H42,'Matrix KLasse'!$A$3:$C$9,MATCH(F42,'Matrix KLasse'!$A$3:$C$3,0),0)," ",I42)</f>
        <v>#N/A</v>
      </c>
      <c r="M42" s="58"/>
      <c r="N42" s="7" t="str">
        <f>IF(OR(J42="x",K42="x"),COUNTA(J42:K42)*VLOOKUP(H42,Startgelder!$A$1:$C$7,MATCH($B$10,Startgelder!$A$1:$C$1,0),0),"")</f>
        <v/>
      </c>
      <c r="O42" s="8" t="e">
        <f>VLOOKUP(H42,Startgelder!$A$1:$D$7,MATCH("Doping",Startgelder!$A$1:$D$1,0),0)</f>
        <v>#N/A</v>
      </c>
    </row>
    <row r="43" spans="1:15" x14ac:dyDescent="0.2">
      <c r="A43" s="17">
        <v>31</v>
      </c>
      <c r="B43" s="35" t="str">
        <f t="shared" si="0"/>
        <v/>
      </c>
      <c r="C43" s="20"/>
      <c r="D43" s="20"/>
      <c r="E43" s="19"/>
      <c r="F43" s="20"/>
      <c r="G43" s="20"/>
      <c r="H43" s="20"/>
      <c r="I43" s="21"/>
      <c r="J43" s="22"/>
      <c r="K43" s="23"/>
      <c r="L43" s="57" t="e">
        <f>CONCATENATE(G43," ",VLOOKUP(H43,'Matrix KLasse'!$A$3:$C$9,MATCH(F43,'Matrix KLasse'!$A$3:$C$3,0),0)," ",I43)</f>
        <v>#N/A</v>
      </c>
      <c r="M43" s="58"/>
      <c r="N43" s="7" t="str">
        <f>IF(OR(J43="x",K43="x"),COUNTA(J43:K43)*VLOOKUP(H43,Startgelder!$A$1:$C$7,MATCH($B$10,Startgelder!$A$1:$C$1,0),0),"")</f>
        <v/>
      </c>
      <c r="O43" s="8" t="e">
        <f>VLOOKUP(H43,Startgelder!$A$1:$D$7,MATCH("Doping",Startgelder!$A$1:$D$1,0),0)</f>
        <v>#N/A</v>
      </c>
    </row>
    <row r="44" spans="1:15" x14ac:dyDescent="0.2">
      <c r="A44" s="17">
        <v>32</v>
      </c>
      <c r="B44" s="35" t="str">
        <f t="shared" si="0"/>
        <v/>
      </c>
      <c r="C44" s="20"/>
      <c r="D44" s="20"/>
      <c r="E44" s="19"/>
      <c r="F44" s="20"/>
      <c r="G44" s="20"/>
      <c r="H44" s="20"/>
      <c r="I44" s="21"/>
      <c r="J44" s="22"/>
      <c r="K44" s="23"/>
      <c r="L44" s="57" t="e">
        <f>CONCATENATE(G44," ",VLOOKUP(H44,'Matrix KLasse'!$A$3:$C$9,MATCH(F44,'Matrix KLasse'!$A$3:$C$3,0),0)," ",I44)</f>
        <v>#N/A</v>
      </c>
      <c r="M44" s="58"/>
      <c r="N44" s="7" t="str">
        <f>IF(OR(J44="x",K44="x"),COUNTA(J44:K44)*VLOOKUP(H44,Startgelder!$A$1:$C$7,MATCH($B$10,Startgelder!$A$1:$C$1,0),0),"")</f>
        <v/>
      </c>
      <c r="O44" s="8" t="e">
        <f>VLOOKUP(H44,Startgelder!$A$1:$D$7,MATCH("Doping",Startgelder!$A$1:$D$1,0),0)</f>
        <v>#N/A</v>
      </c>
    </row>
    <row r="45" spans="1:15" x14ac:dyDescent="0.2">
      <c r="A45" s="17">
        <v>33</v>
      </c>
      <c r="B45" s="35" t="str">
        <f t="shared" si="0"/>
        <v/>
      </c>
      <c r="C45" s="20"/>
      <c r="D45" s="20"/>
      <c r="E45" s="19"/>
      <c r="F45" s="20"/>
      <c r="G45" s="20"/>
      <c r="H45" s="20"/>
      <c r="I45" s="21"/>
      <c r="J45" s="22"/>
      <c r="K45" s="23"/>
      <c r="L45" s="57" t="e">
        <f>CONCATENATE(G45," ",VLOOKUP(H45,'Matrix KLasse'!$A$3:$C$9,MATCH(F45,'Matrix KLasse'!$A$3:$C$3,0),0)," ",I45)</f>
        <v>#N/A</v>
      </c>
      <c r="M45" s="58"/>
      <c r="N45" s="7" t="str">
        <f>IF(OR(J45="x",K45="x"),COUNTA(J45:K45)*VLOOKUP(H45,Startgelder!$A$1:$C$7,MATCH($B$10,Startgelder!$A$1:$C$1,0),0),"")</f>
        <v/>
      </c>
      <c r="O45" s="8" t="e">
        <f>VLOOKUP(H45,Startgelder!$A$1:$D$7,MATCH("Doping",Startgelder!$A$1:$D$1,0),0)</f>
        <v>#N/A</v>
      </c>
    </row>
    <row r="46" spans="1:15" x14ac:dyDescent="0.2">
      <c r="A46" s="17">
        <v>34</v>
      </c>
      <c r="B46" s="35" t="str">
        <f t="shared" si="0"/>
        <v/>
      </c>
      <c r="C46" s="20"/>
      <c r="D46" s="20"/>
      <c r="E46" s="19"/>
      <c r="F46" s="20"/>
      <c r="G46" s="20"/>
      <c r="H46" s="20"/>
      <c r="I46" s="21"/>
      <c r="J46" s="22"/>
      <c r="K46" s="23"/>
      <c r="L46" s="57" t="e">
        <f>CONCATENATE(G46," ",VLOOKUP(H46,'Matrix KLasse'!$A$3:$C$9,MATCH(F46,'Matrix KLasse'!$A$3:$C$3,0),0)," ",I46)</f>
        <v>#N/A</v>
      </c>
      <c r="M46" s="58"/>
      <c r="N46" s="7" t="str">
        <f>IF(OR(J46="x",K46="x"),COUNTA(J46:K46)*VLOOKUP(H46,Startgelder!$A$1:$C$7,MATCH($B$10,Startgelder!$A$1:$C$1,0),0),"")</f>
        <v/>
      </c>
      <c r="O46" s="8" t="e">
        <f>VLOOKUP(H46,Startgelder!$A$1:$D$7,MATCH("Doping",Startgelder!$A$1:$D$1,0),0)</f>
        <v>#N/A</v>
      </c>
    </row>
    <row r="47" spans="1:15" x14ac:dyDescent="0.2">
      <c r="A47" s="17">
        <v>35</v>
      </c>
      <c r="B47" s="35" t="str">
        <f t="shared" si="0"/>
        <v/>
      </c>
      <c r="C47" s="20"/>
      <c r="D47" s="20"/>
      <c r="E47" s="19"/>
      <c r="F47" s="20"/>
      <c r="G47" s="20"/>
      <c r="H47" s="20"/>
      <c r="I47" s="21"/>
      <c r="J47" s="22"/>
      <c r="K47" s="23"/>
      <c r="L47" s="57" t="e">
        <f>CONCATENATE(G47," ",VLOOKUP(H47,'Matrix KLasse'!$A$3:$C$9,MATCH(F47,'Matrix KLasse'!$A$3:$C$3,0),0)," ",I47)</f>
        <v>#N/A</v>
      </c>
      <c r="M47" s="58"/>
      <c r="N47" s="7" t="str">
        <f>IF(OR(J47="x",K47="x"),COUNTA(J47:K47)*VLOOKUP(H47,Startgelder!$A$1:$C$7,MATCH($B$10,Startgelder!$A$1:$C$1,0),0),"")</f>
        <v/>
      </c>
      <c r="O47" s="8" t="e">
        <f>VLOOKUP(H47,Startgelder!$A$1:$D$7,MATCH("Doping",Startgelder!$A$1:$D$1,0),0)</f>
        <v>#N/A</v>
      </c>
    </row>
    <row r="48" spans="1:15" x14ac:dyDescent="0.2">
      <c r="A48" s="17">
        <v>36</v>
      </c>
      <c r="B48" s="35" t="str">
        <f t="shared" si="0"/>
        <v/>
      </c>
      <c r="C48" s="20"/>
      <c r="D48" s="20"/>
      <c r="E48" s="19"/>
      <c r="F48" s="20"/>
      <c r="G48" s="20"/>
      <c r="H48" s="20"/>
      <c r="I48" s="21"/>
      <c r="J48" s="22"/>
      <c r="K48" s="23"/>
      <c r="L48" s="57" t="e">
        <f>CONCATENATE(G48," ",VLOOKUP(H48,'Matrix KLasse'!$A$3:$C$9,MATCH(F48,'Matrix KLasse'!$A$3:$C$3,0),0)," ",I48)</f>
        <v>#N/A</v>
      </c>
      <c r="M48" s="58"/>
      <c r="N48" s="7" t="str">
        <f>IF(OR(J48="x",K48="x"),COUNTA(J48:K48)*VLOOKUP(H48,Startgelder!$A$1:$C$7,MATCH($B$10,Startgelder!$A$1:$C$1,0),0),"")</f>
        <v/>
      </c>
      <c r="O48" s="8" t="e">
        <f>VLOOKUP(H48,Startgelder!$A$1:$D$7,MATCH("Doping",Startgelder!$A$1:$D$1,0),0)</f>
        <v>#N/A</v>
      </c>
    </row>
    <row r="49" spans="1:15" x14ac:dyDescent="0.2">
      <c r="A49" s="17">
        <v>37</v>
      </c>
      <c r="B49" s="35" t="str">
        <f t="shared" si="0"/>
        <v/>
      </c>
      <c r="C49" s="20"/>
      <c r="D49" s="20"/>
      <c r="E49" s="19"/>
      <c r="F49" s="20"/>
      <c r="G49" s="20"/>
      <c r="H49" s="20"/>
      <c r="I49" s="21"/>
      <c r="J49" s="22"/>
      <c r="K49" s="23"/>
      <c r="L49" s="57" t="e">
        <f>CONCATENATE(G49," ",VLOOKUP(H49,'Matrix KLasse'!$A$3:$C$9,MATCH(F49,'Matrix KLasse'!$A$3:$C$3,0),0)," ",I49)</f>
        <v>#N/A</v>
      </c>
      <c r="M49" s="58"/>
      <c r="N49" s="7" t="str">
        <f>IF(OR(J49="x",K49="x"),COUNTA(J49:K49)*VLOOKUP(H49,Startgelder!$A$1:$C$7,MATCH($B$10,Startgelder!$A$1:$C$1,0),0),"")</f>
        <v/>
      </c>
      <c r="O49" s="8" t="e">
        <f>VLOOKUP(H49,Startgelder!$A$1:$D$7,MATCH("Doping",Startgelder!$A$1:$D$1,0),0)</f>
        <v>#N/A</v>
      </c>
    </row>
    <row r="50" spans="1:15" x14ac:dyDescent="0.2">
      <c r="A50" s="17">
        <v>38</v>
      </c>
      <c r="B50" s="35" t="str">
        <f t="shared" si="0"/>
        <v/>
      </c>
      <c r="C50" s="20"/>
      <c r="D50" s="20"/>
      <c r="E50" s="19"/>
      <c r="F50" s="20"/>
      <c r="G50" s="20"/>
      <c r="H50" s="20"/>
      <c r="I50" s="21"/>
      <c r="J50" s="22"/>
      <c r="K50" s="23"/>
      <c r="L50" s="57" t="e">
        <f>CONCATENATE(G50," ",VLOOKUP(H50,'Matrix KLasse'!$A$3:$C$9,MATCH(F50,'Matrix KLasse'!$A$3:$C$3,0),0)," ",I50)</f>
        <v>#N/A</v>
      </c>
      <c r="M50" s="58"/>
      <c r="N50" s="7" t="str">
        <f>IF(OR(J50="x",K50="x"),COUNTA(J50:K50)*VLOOKUP(H50,Startgelder!$A$1:$C$7,MATCH($B$10,Startgelder!$A$1:$C$1,0),0),"")</f>
        <v/>
      </c>
      <c r="O50" s="8" t="e">
        <f>VLOOKUP(H50,Startgelder!$A$1:$D$7,MATCH("Doping",Startgelder!$A$1:$D$1,0),0)</f>
        <v>#N/A</v>
      </c>
    </row>
    <row r="51" spans="1:15" x14ac:dyDescent="0.2">
      <c r="A51" s="17">
        <v>39</v>
      </c>
      <c r="B51" s="35" t="str">
        <f t="shared" si="0"/>
        <v/>
      </c>
      <c r="C51" s="20"/>
      <c r="D51" s="20"/>
      <c r="E51" s="19"/>
      <c r="F51" s="20"/>
      <c r="G51" s="20"/>
      <c r="H51" s="20"/>
      <c r="I51" s="21"/>
      <c r="J51" s="22"/>
      <c r="K51" s="23"/>
      <c r="L51" s="57" t="e">
        <f>CONCATENATE(G51," ",VLOOKUP(H51,'Matrix KLasse'!$A$3:$C$9,MATCH(F51,'Matrix KLasse'!$A$3:$C$3,0),0)," ",I51)</f>
        <v>#N/A</v>
      </c>
      <c r="M51" s="58"/>
      <c r="N51" s="7" t="str">
        <f>IF(OR(J51="x",K51="x"),COUNTA(J51:K51)*VLOOKUP(H51,Startgelder!$A$1:$C$7,MATCH($B$10,Startgelder!$A$1:$C$1,0),0),"")</f>
        <v/>
      </c>
      <c r="O51" s="8" t="e">
        <f>VLOOKUP(H51,Startgelder!$A$1:$D$7,MATCH("Doping",Startgelder!$A$1:$D$1,0),0)</f>
        <v>#N/A</v>
      </c>
    </row>
    <row r="52" spans="1:15" x14ac:dyDescent="0.2">
      <c r="A52" s="17">
        <v>40</v>
      </c>
      <c r="B52" s="35" t="str">
        <f t="shared" si="0"/>
        <v/>
      </c>
      <c r="C52" s="20"/>
      <c r="D52" s="20"/>
      <c r="E52" s="19"/>
      <c r="F52" s="20"/>
      <c r="G52" s="20"/>
      <c r="H52" s="20"/>
      <c r="I52" s="21"/>
      <c r="J52" s="22"/>
      <c r="K52" s="23"/>
      <c r="L52" s="57" t="e">
        <f>CONCATENATE(G52," ",VLOOKUP(H52,'Matrix KLasse'!$A$3:$C$9,MATCH(F52,'Matrix KLasse'!$A$3:$C$3,0),0)," ",I52)</f>
        <v>#N/A</v>
      </c>
      <c r="M52" s="58"/>
      <c r="N52" s="7" t="str">
        <f>IF(OR(J52="x",K52="x"),COUNTA(J52:K52)*VLOOKUP(H52,Startgelder!$A$1:$C$7,MATCH($B$10,Startgelder!$A$1:$C$1,0),0),"")</f>
        <v/>
      </c>
      <c r="O52" s="8" t="e">
        <f>VLOOKUP(H52,Startgelder!$A$1:$D$7,MATCH("Doping",Startgelder!$A$1:$D$1,0),0)</f>
        <v>#N/A</v>
      </c>
    </row>
    <row r="54" spans="1:15" x14ac:dyDescent="0.2">
      <c r="I54" s="3" t="s">
        <v>26</v>
      </c>
      <c r="J54" s="3">
        <f>COUNTA(J13:K52)</f>
        <v>0</v>
      </c>
      <c r="K54" s="3" t="s">
        <v>43</v>
      </c>
    </row>
    <row r="55" spans="1:15" ht="16" thickBot="1" x14ac:dyDescent="0.25">
      <c r="B55" s="10" t="s">
        <v>19</v>
      </c>
    </row>
    <row r="56" spans="1:15" ht="16" thickBot="1" x14ac:dyDescent="0.25">
      <c r="C56" s="49" t="s">
        <v>45</v>
      </c>
      <c r="D56" s="50"/>
      <c r="E56" s="50"/>
      <c r="F56" s="50"/>
      <c r="G56" s="50"/>
      <c r="H56" s="50"/>
      <c r="I56" s="50"/>
      <c r="J56" s="51"/>
      <c r="K56" s="49" t="s">
        <v>31</v>
      </c>
      <c r="L56" s="50"/>
      <c r="M56" s="11" t="s">
        <v>52</v>
      </c>
    </row>
    <row r="57" spans="1:15" ht="32" x14ac:dyDescent="0.2">
      <c r="A57" s="24" t="s">
        <v>14</v>
      </c>
      <c r="B57" s="30" t="s">
        <v>24</v>
      </c>
      <c r="C57" s="44" t="s">
        <v>7</v>
      </c>
      <c r="D57" s="45"/>
      <c r="E57" s="59"/>
      <c r="F57" s="44" t="s">
        <v>27</v>
      </c>
      <c r="G57" s="45"/>
      <c r="H57" s="31" t="s">
        <v>8</v>
      </c>
      <c r="I57" s="32" t="s">
        <v>32</v>
      </c>
      <c r="J57" s="32" t="s">
        <v>4</v>
      </c>
      <c r="K57" s="33" t="s">
        <v>13</v>
      </c>
      <c r="L57" s="33" t="s">
        <v>10</v>
      </c>
      <c r="M57" s="33" t="s">
        <v>9</v>
      </c>
    </row>
    <row r="58" spans="1:15" x14ac:dyDescent="0.2">
      <c r="A58" s="17">
        <v>1</v>
      </c>
      <c r="B58" s="35" t="str">
        <f t="shared" ref="B58:B72" si="1">IF(ISTEXT(C58),$D$5,"")</f>
        <v/>
      </c>
      <c r="C58" s="38"/>
      <c r="D58" s="39"/>
      <c r="E58" s="40"/>
      <c r="F58" s="38"/>
      <c r="G58" s="39"/>
      <c r="H58" s="20"/>
      <c r="I58" s="20"/>
      <c r="J58" s="20"/>
      <c r="K58" s="22"/>
      <c r="L58" s="23"/>
      <c r="M58" s="7" t="str">
        <f>IF(OR(K58="x",L58="x"),COUNTA(K58:L58)*VLOOKUP(J58,Startgelder!$A$1:$C$7,MATCH($B$55,Startgelder!$A$1:$C$1,0),0),"")</f>
        <v/>
      </c>
    </row>
    <row r="59" spans="1:15" x14ac:dyDescent="0.2">
      <c r="A59" s="17">
        <v>2</v>
      </c>
      <c r="B59" s="35" t="str">
        <f t="shared" si="1"/>
        <v/>
      </c>
      <c r="C59" s="38"/>
      <c r="D59" s="39"/>
      <c r="E59" s="40"/>
      <c r="F59" s="38"/>
      <c r="G59" s="39"/>
      <c r="H59" s="20"/>
      <c r="I59" s="20"/>
      <c r="J59" s="20"/>
      <c r="K59" s="22"/>
      <c r="L59" s="23"/>
      <c r="M59" s="7" t="str">
        <f>IF(OR(K60="x",L60="x"),COUNTA(K60:L60)*VLOOKUP(J59,Startgelder!$A$1:$C$7,MATCH($B$55,Startgelder!$A$1:$C$1,0),0),"")</f>
        <v/>
      </c>
    </row>
    <row r="60" spans="1:15" x14ac:dyDescent="0.2">
      <c r="A60" s="17">
        <v>3</v>
      </c>
      <c r="B60" s="35" t="str">
        <f t="shared" si="1"/>
        <v/>
      </c>
      <c r="C60" s="38"/>
      <c r="D60" s="39"/>
      <c r="E60" s="40"/>
      <c r="F60" s="38"/>
      <c r="G60" s="39"/>
      <c r="H60" s="20"/>
      <c r="I60" s="20"/>
      <c r="J60" s="20"/>
      <c r="K60" s="22"/>
      <c r="L60" s="23"/>
      <c r="M60" s="7" t="str">
        <f>IF(OR(K61="x",L61="x"),COUNTA(K61:L61)*VLOOKUP(J60,Startgelder!$A$1:$C$7,MATCH($B$55,Startgelder!$A$1:$C$1,0),0),"")</f>
        <v/>
      </c>
    </row>
    <row r="61" spans="1:15" x14ac:dyDescent="0.2">
      <c r="A61" s="17">
        <v>4</v>
      </c>
      <c r="B61" s="35" t="str">
        <f t="shared" si="1"/>
        <v/>
      </c>
      <c r="C61" s="38"/>
      <c r="D61" s="39"/>
      <c r="E61" s="40"/>
      <c r="F61" s="38"/>
      <c r="G61" s="39"/>
      <c r="H61" s="20"/>
      <c r="I61" s="20"/>
      <c r="J61" s="20"/>
      <c r="K61" s="22"/>
      <c r="L61" s="23"/>
      <c r="M61" s="7" t="str">
        <f>IF(OR(K62="x",L62="x"),COUNTA(K62:L62)*VLOOKUP(J61,Startgelder!$A$1:$C$7,MATCH($B$55,Startgelder!$A$1:$C$1,0),0),"")</f>
        <v/>
      </c>
    </row>
    <row r="62" spans="1:15" x14ac:dyDescent="0.2">
      <c r="A62" s="17">
        <v>5</v>
      </c>
      <c r="B62" s="35" t="str">
        <f t="shared" si="1"/>
        <v/>
      </c>
      <c r="C62" s="38"/>
      <c r="D62" s="39"/>
      <c r="E62" s="40"/>
      <c r="F62" s="38"/>
      <c r="G62" s="39"/>
      <c r="H62" s="20"/>
      <c r="I62" s="20"/>
      <c r="J62" s="20"/>
      <c r="K62" s="22"/>
      <c r="L62" s="23"/>
      <c r="M62" s="7" t="str">
        <f>IF(OR(K63="x",L63="x"),COUNTA(K63:L63)*VLOOKUP(J62,Startgelder!$A$1:$C$7,MATCH($B$55,Startgelder!$A$1:$C$1,0),0),"")</f>
        <v/>
      </c>
    </row>
    <row r="63" spans="1:15" x14ac:dyDescent="0.2">
      <c r="A63" s="17">
        <v>6</v>
      </c>
      <c r="B63" s="35" t="str">
        <f t="shared" si="1"/>
        <v/>
      </c>
      <c r="C63" s="38"/>
      <c r="D63" s="39"/>
      <c r="E63" s="40"/>
      <c r="F63" s="38"/>
      <c r="G63" s="39"/>
      <c r="H63" s="20"/>
      <c r="I63" s="20"/>
      <c r="J63" s="20"/>
      <c r="K63" s="22"/>
      <c r="L63" s="23"/>
      <c r="M63" s="7" t="str">
        <f>IF(OR(K64="x",L64="x"),COUNTA(K64:L64)*VLOOKUP(J63,Startgelder!$A$1:$C$7,MATCH($B$55,Startgelder!$A$1:$C$1,0),0),"")</f>
        <v/>
      </c>
    </row>
    <row r="64" spans="1:15" x14ac:dyDescent="0.2">
      <c r="A64" s="17">
        <v>7</v>
      </c>
      <c r="B64" s="35" t="str">
        <f t="shared" si="1"/>
        <v/>
      </c>
      <c r="C64" s="38"/>
      <c r="D64" s="39"/>
      <c r="E64" s="40"/>
      <c r="F64" s="38"/>
      <c r="G64" s="39"/>
      <c r="H64" s="20"/>
      <c r="I64" s="20"/>
      <c r="J64" s="20"/>
      <c r="K64" s="22"/>
      <c r="L64" s="23"/>
      <c r="M64" s="7" t="str">
        <f>IF(OR(K65="x",L65="x"),COUNTA(K65:L65)*VLOOKUP(J64,Startgelder!$A$1:$C$7,MATCH($B$55,Startgelder!$A$1:$C$1,0),0),"")</f>
        <v/>
      </c>
    </row>
    <row r="65" spans="1:13" x14ac:dyDescent="0.2">
      <c r="A65" s="17">
        <v>8</v>
      </c>
      <c r="B65" s="35" t="str">
        <f t="shared" si="1"/>
        <v/>
      </c>
      <c r="C65" s="38"/>
      <c r="D65" s="39"/>
      <c r="E65" s="40"/>
      <c r="F65" s="38"/>
      <c r="G65" s="39"/>
      <c r="H65" s="20"/>
      <c r="I65" s="20"/>
      <c r="J65" s="20"/>
      <c r="K65" s="22"/>
      <c r="L65" s="23"/>
      <c r="M65" s="7" t="str">
        <f>IF(OR(K66="x",L66="x"),COUNTA(K66:L66)*VLOOKUP(J65,Startgelder!$A$1:$C$7,MATCH($B$55,Startgelder!$A$1:$C$1,0),0),"")</f>
        <v/>
      </c>
    </row>
    <row r="66" spans="1:13" x14ac:dyDescent="0.2">
      <c r="A66" s="17">
        <v>9</v>
      </c>
      <c r="B66" s="35" t="str">
        <f t="shared" si="1"/>
        <v/>
      </c>
      <c r="C66" s="38"/>
      <c r="D66" s="39"/>
      <c r="E66" s="40"/>
      <c r="F66" s="38"/>
      <c r="G66" s="39"/>
      <c r="H66" s="20"/>
      <c r="I66" s="20"/>
      <c r="J66" s="20"/>
      <c r="K66" s="22"/>
      <c r="L66" s="23"/>
      <c r="M66" s="7" t="str">
        <f>IF(OR(K67="x",L67="x"),COUNTA(K67:L67)*VLOOKUP(J66,Startgelder!$A$1:$C$7,MATCH($B$55,Startgelder!$A$1:$C$1,0),0),"")</f>
        <v/>
      </c>
    </row>
    <row r="67" spans="1:13" x14ac:dyDescent="0.2">
      <c r="A67" s="17">
        <v>10</v>
      </c>
      <c r="B67" s="35" t="str">
        <f t="shared" si="1"/>
        <v/>
      </c>
      <c r="C67" s="38"/>
      <c r="D67" s="39"/>
      <c r="E67" s="40"/>
      <c r="F67" s="38"/>
      <c r="G67" s="39"/>
      <c r="H67" s="20"/>
      <c r="I67" s="20"/>
      <c r="J67" s="20"/>
      <c r="K67" s="22"/>
      <c r="L67" s="23"/>
      <c r="M67" s="7" t="str">
        <f>IF(OR(K68="x",L68="x"),COUNTA(K68:L68)*VLOOKUP(J67,Startgelder!$A$1:$C$7,MATCH($B$55,Startgelder!$A$1:$C$1,0),0),"")</f>
        <v/>
      </c>
    </row>
    <row r="68" spans="1:13" x14ac:dyDescent="0.2">
      <c r="A68" s="17">
        <v>11</v>
      </c>
      <c r="B68" s="35" t="str">
        <f t="shared" si="1"/>
        <v/>
      </c>
      <c r="C68" s="38"/>
      <c r="D68" s="39"/>
      <c r="E68" s="40"/>
      <c r="F68" s="38"/>
      <c r="G68" s="39"/>
      <c r="H68" s="20"/>
      <c r="I68" s="20"/>
      <c r="J68" s="20"/>
      <c r="K68" s="22"/>
      <c r="L68" s="23"/>
      <c r="M68" s="7" t="str">
        <f>IF(OR(K69="x",L69="x"),COUNTA(K69:L69)*VLOOKUP(J68,Startgelder!$A$1:$C$7,MATCH($B$55,Startgelder!$A$1:$C$1,0),0),"")</f>
        <v/>
      </c>
    </row>
    <row r="69" spans="1:13" x14ac:dyDescent="0.2">
      <c r="A69" s="25">
        <v>12</v>
      </c>
      <c r="B69" s="35" t="str">
        <f t="shared" si="1"/>
        <v/>
      </c>
      <c r="C69" s="38"/>
      <c r="D69" s="39"/>
      <c r="E69" s="40"/>
      <c r="F69" s="38"/>
      <c r="G69" s="39"/>
      <c r="H69" s="20"/>
      <c r="I69" s="20"/>
      <c r="J69" s="20"/>
      <c r="K69" s="22"/>
      <c r="L69" s="23"/>
      <c r="M69" s="7" t="str">
        <f>IF(OR(K70="x",L70="x"),COUNTA(K70:L70)*VLOOKUP(J69,Startgelder!$A$1:$C$7,MATCH($B$55,Startgelder!$A$1:$C$1,0),0),"")</f>
        <v/>
      </c>
    </row>
    <row r="70" spans="1:13" x14ac:dyDescent="0.2">
      <c r="A70" s="25">
        <v>13</v>
      </c>
      <c r="B70" s="35" t="str">
        <f t="shared" si="1"/>
        <v/>
      </c>
      <c r="C70" s="26"/>
      <c r="D70" s="27"/>
      <c r="E70" s="28"/>
      <c r="F70" s="26"/>
      <c r="G70" s="27"/>
      <c r="H70" s="20"/>
      <c r="I70" s="20"/>
      <c r="J70" s="20"/>
      <c r="K70" s="22"/>
      <c r="L70" s="23"/>
      <c r="M70" s="7" t="str">
        <f>IF(OR(K71="x",L71="x"),COUNTA(K71:L71)*VLOOKUP(J70,Startgelder!$A$1:$C$7,MATCH($B$55,Startgelder!$A$1:$C$1,0),0),"")</f>
        <v/>
      </c>
    </row>
    <row r="71" spans="1:13" x14ac:dyDescent="0.2">
      <c r="A71" s="17">
        <v>14</v>
      </c>
      <c r="B71" s="35" t="str">
        <f t="shared" si="1"/>
        <v/>
      </c>
      <c r="C71" s="26"/>
      <c r="D71" s="27"/>
      <c r="E71" s="28"/>
      <c r="F71" s="26"/>
      <c r="G71" s="27"/>
      <c r="H71" s="20"/>
      <c r="I71" s="20"/>
      <c r="J71" s="20"/>
      <c r="K71" s="22"/>
      <c r="L71" s="23"/>
      <c r="M71" s="7" t="str">
        <f>IF(OR(K72="x",L72="x"),COUNTA(K72:L72)*VLOOKUP(J71,Startgelder!$A$1:$C$7,MATCH($B$55,Startgelder!$A$1:$C$1,0),0),"")</f>
        <v/>
      </c>
    </row>
    <row r="72" spans="1:13" x14ac:dyDescent="0.2">
      <c r="A72" s="25">
        <v>15</v>
      </c>
      <c r="B72" s="35" t="str">
        <f t="shared" si="1"/>
        <v/>
      </c>
      <c r="C72" s="38"/>
      <c r="D72" s="39"/>
      <c r="E72" s="40"/>
      <c r="F72" s="38"/>
      <c r="G72" s="39"/>
      <c r="H72" s="20"/>
      <c r="I72" s="20"/>
      <c r="J72" s="20"/>
      <c r="K72" s="22"/>
      <c r="L72" s="23"/>
      <c r="M72" s="7" t="str">
        <f>IF(OR(K73="x",M73="x"),COUNTA(K73:M73)*VLOOKUP(J72,Startgelder!$A$1:$C$7,MATCH($B$55,Startgelder!$A$1:$C$1,0),0),"")</f>
        <v/>
      </c>
    </row>
    <row r="74" spans="1:13" x14ac:dyDescent="0.2">
      <c r="I74" s="3" t="s">
        <v>26</v>
      </c>
      <c r="J74" s="3">
        <f>COUNT(M58:M72)</f>
        <v>0</v>
      </c>
    </row>
    <row r="75" spans="1:13" x14ac:dyDescent="0.2">
      <c r="K75" s="3" t="s">
        <v>28</v>
      </c>
    </row>
    <row r="78" spans="1:13" x14ac:dyDescent="0.2">
      <c r="I78" s="29">
        <f>SUM(M58:M72)+SUM(N13:N52)</f>
        <v>0</v>
      </c>
      <c r="J78" s="3" t="s">
        <v>29</v>
      </c>
    </row>
    <row r="79" spans="1:13" x14ac:dyDescent="0.2">
      <c r="I79" s="29">
        <v>5</v>
      </c>
      <c r="J79" s="3" t="s">
        <v>30</v>
      </c>
    </row>
    <row r="80" spans="1:13" x14ac:dyDescent="0.2">
      <c r="I80" s="29">
        <f>SUMIFS(O13:O52,O13:O52,"&lt;&gt;#NV")</f>
        <v>0</v>
      </c>
      <c r="J80" s="3" t="s">
        <v>46</v>
      </c>
    </row>
    <row r="81" spans="9:9" x14ac:dyDescent="0.2">
      <c r="I81" s="29">
        <f>SUM(I78:I79)</f>
        <v>5</v>
      </c>
    </row>
  </sheetData>
  <mergeCells count="78">
    <mergeCell ref="L51:M51"/>
    <mergeCell ref="L52:M52"/>
    <mergeCell ref="L43:M43"/>
    <mergeCell ref="L44:M44"/>
    <mergeCell ref="L45:M45"/>
    <mergeCell ref="L46:M46"/>
    <mergeCell ref="L47:M47"/>
    <mergeCell ref="L48:M48"/>
    <mergeCell ref="L39:M39"/>
    <mergeCell ref="L40:M40"/>
    <mergeCell ref="L41:M41"/>
    <mergeCell ref="L49:M49"/>
    <mergeCell ref="L50:M50"/>
    <mergeCell ref="L34:M34"/>
    <mergeCell ref="L35:M35"/>
    <mergeCell ref="L36:M36"/>
    <mergeCell ref="L37:M37"/>
    <mergeCell ref="L38:M38"/>
    <mergeCell ref="L18:M18"/>
    <mergeCell ref="L19:M19"/>
    <mergeCell ref="L20:M20"/>
    <mergeCell ref="F67:G67"/>
    <mergeCell ref="F64:G64"/>
    <mergeCell ref="F65:G65"/>
    <mergeCell ref="F66:G66"/>
    <mergeCell ref="L25:M25"/>
    <mergeCell ref="L26:M26"/>
    <mergeCell ref="L27:M27"/>
    <mergeCell ref="L28:M28"/>
    <mergeCell ref="L29:M29"/>
    <mergeCell ref="L42:M42"/>
    <mergeCell ref="L31:M31"/>
    <mergeCell ref="L32:M32"/>
    <mergeCell ref="L33:M33"/>
    <mergeCell ref="C68:E68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D8:G8"/>
    <mergeCell ref="D4:G4"/>
    <mergeCell ref="D5:G5"/>
    <mergeCell ref="D6:G6"/>
    <mergeCell ref="K56:L56"/>
    <mergeCell ref="L12:M12"/>
    <mergeCell ref="L21:M21"/>
    <mergeCell ref="L22:M22"/>
    <mergeCell ref="L23:M23"/>
    <mergeCell ref="L24:M24"/>
    <mergeCell ref="L30:M30"/>
    <mergeCell ref="L13:M13"/>
    <mergeCell ref="L14:M14"/>
    <mergeCell ref="L15:M15"/>
    <mergeCell ref="L16:M16"/>
    <mergeCell ref="L17:M17"/>
    <mergeCell ref="C69:E69"/>
    <mergeCell ref="C72:E72"/>
    <mergeCell ref="F61:G61"/>
    <mergeCell ref="C2:K2"/>
    <mergeCell ref="F57:G57"/>
    <mergeCell ref="F58:G58"/>
    <mergeCell ref="F59:G59"/>
    <mergeCell ref="F60:G60"/>
    <mergeCell ref="D7:G7"/>
    <mergeCell ref="F68:G68"/>
    <mergeCell ref="F69:G69"/>
    <mergeCell ref="F72:G72"/>
    <mergeCell ref="C56:J56"/>
    <mergeCell ref="C11:I11"/>
    <mergeCell ref="F62:G62"/>
    <mergeCell ref="F63:G63"/>
  </mergeCells>
  <dataValidations count="7">
    <dataValidation type="list" allowBlank="1" showInputMessage="1" showErrorMessage="1" sqref="I13:I52" xr:uid="{00000000-0002-0000-0000-000000000000}">
      <formula1>"A,B,C,D"</formula1>
    </dataValidation>
    <dataValidation type="list" allowBlank="1" showInputMessage="1" showErrorMessage="1" sqref="H13:H52" xr:uid="{00000000-0002-0000-0000-000001000000}">
      <formula1>"Masters,Schüler,Jugend,Junioren,Damen,Herren,"</formula1>
    </dataValidation>
    <dataValidation type="list" allowBlank="1" showInputMessage="1" showErrorMessage="1" sqref="G13:G52 I58:I72" xr:uid="{00000000-0002-0000-0000-000002000000}">
      <formula1>"K1,C1,C2"</formula1>
    </dataValidation>
    <dataValidation type="list" allowBlank="1" showInputMessage="1" showErrorMessage="1" sqref="H58:H72" xr:uid="{00000000-0002-0000-0000-000003000000}">
      <formula1>"M,W,Mix"</formula1>
    </dataValidation>
    <dataValidation type="list" allowBlank="1" showInputMessage="1" showErrorMessage="1" sqref="K58:L72 J13:K52" xr:uid="{00000000-0002-0000-0000-000004000000}">
      <formula1>"X,x"</formula1>
    </dataValidation>
    <dataValidation type="list" allowBlank="1" showInputMessage="1" showErrorMessage="1" sqref="J58:J72" xr:uid="{00000000-0002-0000-0000-000005000000}">
      <formula1>"Schüler,Jugend,Junioren,Damen,Herren,"</formula1>
    </dataValidation>
    <dataValidation type="list" allowBlank="1" showInputMessage="1" showErrorMessage="1" sqref="F13:F52" xr:uid="{00000000-0002-0000-0000-000006000000}">
      <formula1>"M,m,W,w,Mix"</formula1>
    </dataValidation>
  </dataValidations>
  <pageMargins left="0.7" right="0.7" top="0.78740157499999996" bottom="0.78740157499999996" header="0.3" footer="0.3"/>
  <pageSetup paperSize="9" scale="50" orientation="portrait" r:id="rId1"/>
  <rowBreaks count="1" manualBreakCount="1">
    <brk id="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11"/>
  <sheetViews>
    <sheetView workbookViewId="0">
      <selection activeCell="C3" sqref="C3"/>
    </sheetView>
  </sheetViews>
  <sheetFormatPr baseColWidth="10" defaultRowHeight="15" x14ac:dyDescent="0.2"/>
  <cols>
    <col min="1" max="1" width="25.1640625" customWidth="1"/>
  </cols>
  <sheetData>
    <row r="1" spans="1:4" x14ac:dyDescent="0.2">
      <c r="A1" t="s">
        <v>23</v>
      </c>
      <c r="B1" t="s">
        <v>20</v>
      </c>
      <c r="C1" t="s">
        <v>19</v>
      </c>
      <c r="D1" t="s">
        <v>47</v>
      </c>
    </row>
    <row r="2" spans="1:4" x14ac:dyDescent="0.2">
      <c r="A2" s="1" t="s">
        <v>21</v>
      </c>
      <c r="B2" s="2">
        <v>12</v>
      </c>
      <c r="C2" s="2">
        <v>16</v>
      </c>
      <c r="D2" s="2">
        <v>0</v>
      </c>
    </row>
    <row r="3" spans="1:4" x14ac:dyDescent="0.2">
      <c r="A3" s="1" t="s">
        <v>22</v>
      </c>
      <c r="B3" s="2">
        <f>B2</f>
        <v>12</v>
      </c>
      <c r="C3" s="2">
        <f>C2</f>
        <v>16</v>
      </c>
      <c r="D3" s="2">
        <v>0</v>
      </c>
    </row>
    <row r="4" spans="1:4" x14ac:dyDescent="0.2">
      <c r="A4" s="1" t="s">
        <v>16</v>
      </c>
      <c r="B4" s="2">
        <f>B2</f>
        <v>12</v>
      </c>
      <c r="C4" s="2">
        <f>C2</f>
        <v>16</v>
      </c>
      <c r="D4" s="2"/>
    </row>
    <row r="5" spans="1:4" x14ac:dyDescent="0.2">
      <c r="A5" s="1" t="s">
        <v>17</v>
      </c>
      <c r="B5" s="2">
        <f>$B$2*0.5</f>
        <v>6</v>
      </c>
      <c r="C5" s="2">
        <f>$C$2*0.5</f>
        <v>8</v>
      </c>
      <c r="D5" s="2">
        <v>0</v>
      </c>
    </row>
    <row r="6" spans="1:4" x14ac:dyDescent="0.2">
      <c r="A6" s="1" t="s">
        <v>5</v>
      </c>
      <c r="B6" s="2">
        <f>$B$2*0.5</f>
        <v>6</v>
      </c>
      <c r="C6" s="2">
        <f>$C$2*0.5</f>
        <v>8</v>
      </c>
      <c r="D6" s="2">
        <v>0</v>
      </c>
    </row>
    <row r="7" spans="1:4" x14ac:dyDescent="0.2">
      <c r="A7" s="6" t="s">
        <v>18</v>
      </c>
      <c r="B7" s="2">
        <f>$B$2</f>
        <v>12</v>
      </c>
      <c r="C7" s="2">
        <f>$C$2</f>
        <v>16</v>
      </c>
      <c r="D7" s="2">
        <v>0</v>
      </c>
    </row>
    <row r="8" spans="1:4" ht="29" x14ac:dyDescent="0.2">
      <c r="A8" s="5" t="s">
        <v>12</v>
      </c>
      <c r="B8" s="4">
        <v>5</v>
      </c>
      <c r="C8" s="3"/>
    </row>
    <row r="9" spans="1:4" x14ac:dyDescent="0.2">
      <c r="A9" s="5" t="s">
        <v>41</v>
      </c>
      <c r="B9" s="4">
        <v>30</v>
      </c>
      <c r="C9" s="3"/>
    </row>
    <row r="10" spans="1:4" x14ac:dyDescent="0.2">
      <c r="A10" s="3"/>
      <c r="B10" s="3"/>
      <c r="C10" s="3"/>
    </row>
    <row r="11" spans="1:4" x14ac:dyDescent="0.2">
      <c r="A11" t="s">
        <v>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3:C9"/>
  <sheetViews>
    <sheetView workbookViewId="0">
      <selection activeCell="C10" sqref="C10"/>
    </sheetView>
  </sheetViews>
  <sheetFormatPr baseColWidth="10" defaultRowHeight="15" x14ac:dyDescent="0.2"/>
  <cols>
    <col min="2" max="2" width="14.5" customWidth="1"/>
  </cols>
  <sheetData>
    <row r="3" spans="1:3" x14ac:dyDescent="0.2">
      <c r="A3" t="s">
        <v>23</v>
      </c>
      <c r="B3" t="s">
        <v>35</v>
      </c>
      <c r="C3" t="s">
        <v>36</v>
      </c>
    </row>
    <row r="4" spans="1:3" x14ac:dyDescent="0.2">
      <c r="A4" t="s">
        <v>16</v>
      </c>
      <c r="B4" t="s">
        <v>49</v>
      </c>
      <c r="C4" t="s">
        <v>50</v>
      </c>
    </row>
    <row r="5" spans="1:3" x14ac:dyDescent="0.2">
      <c r="A5" t="s">
        <v>21</v>
      </c>
      <c r="B5" t="s">
        <v>40</v>
      </c>
      <c r="C5" t="s">
        <v>21</v>
      </c>
    </row>
    <row r="6" spans="1:3" x14ac:dyDescent="0.2">
      <c r="A6" t="s">
        <v>22</v>
      </c>
      <c r="B6" t="s">
        <v>22</v>
      </c>
      <c r="C6" t="s">
        <v>40</v>
      </c>
    </row>
    <row r="7" spans="1:3" x14ac:dyDescent="0.2">
      <c r="A7" t="s">
        <v>18</v>
      </c>
      <c r="B7" t="s">
        <v>18</v>
      </c>
      <c r="C7" t="s">
        <v>37</v>
      </c>
    </row>
    <row r="8" spans="1:3" x14ac:dyDescent="0.2">
      <c r="A8" t="s">
        <v>5</v>
      </c>
      <c r="B8" t="s">
        <v>38</v>
      </c>
      <c r="C8" t="s">
        <v>39</v>
      </c>
    </row>
    <row r="9" spans="1:3" x14ac:dyDescent="0.2">
      <c r="A9" t="s">
        <v>17</v>
      </c>
      <c r="B9" t="s">
        <v>17</v>
      </c>
      <c r="C9" t="s">
        <v>51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Meldungen gesamt</vt:lpstr>
      <vt:lpstr>Startgelder</vt:lpstr>
      <vt:lpstr>Matrix KLasse</vt:lpstr>
      <vt:lpstr>'Meldungen gesamt'!Druckbereich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Koebe</dc:creator>
  <cp:lastModifiedBy>Martin Koebe</cp:lastModifiedBy>
  <cp:lastPrinted>2021-07-22T14:17:43Z</cp:lastPrinted>
  <dcterms:created xsi:type="dcterms:W3CDTF">2020-12-08T22:37:25Z</dcterms:created>
  <dcterms:modified xsi:type="dcterms:W3CDTF">2023-08-03T09:59:20Z</dcterms:modified>
</cp:coreProperties>
</file>